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tabRatio="861" activeTab="0"/>
  </bookViews>
  <sheets>
    <sheet name="Смета2024" sheetId="1" r:id="rId1"/>
    <sheet name="Смета 2024компл.рем " sheetId="2" r:id="rId2"/>
    <sheet name="Смета2023" sheetId="3" r:id="rId3"/>
    <sheet name="Смета 2023 компл. рем " sheetId="4" r:id="rId4"/>
    <sheet name="Смета 2022 " sheetId="5" r:id="rId5"/>
    <sheet name="Смета 2022компл. рем " sheetId="6" r:id="rId6"/>
    <sheet name="Смета 2021" sheetId="7" r:id="rId7"/>
    <sheet name="Смета 2021компл.рем " sheetId="8" r:id="rId8"/>
    <sheet name="Смета 2020" sheetId="9" r:id="rId9"/>
    <sheet name="Смета 2020компл.рем " sheetId="10" r:id="rId10"/>
    <sheet name="Смета 2019 " sheetId="11" r:id="rId11"/>
    <sheet name="Смета 2019компл. рем " sheetId="12" r:id="rId12"/>
    <sheet name="Смета 2018 " sheetId="13" r:id="rId13"/>
    <sheet name="Смета 2018 компл. рем" sheetId="14" r:id="rId14"/>
  </sheets>
  <externalReferences>
    <externalReference r:id="rId17"/>
  </externalReferences>
  <definedNames>
    <definedName name="frnz">#REF!</definedName>
    <definedName name="А">#REF!</definedName>
  </definedNames>
  <calcPr fullCalcOnLoad="1"/>
</workbook>
</file>

<file path=xl/sharedStrings.xml><?xml version="1.0" encoding="utf-8"?>
<sst xmlns="http://schemas.openxmlformats.org/spreadsheetml/2006/main" count="407" uniqueCount="154">
  <si>
    <t xml:space="preserve">        Наименование статей  расхода                             </t>
  </si>
  <si>
    <t>исполнение</t>
  </si>
  <si>
    <t xml:space="preserve">                                  ЖСК «Адлер»</t>
  </si>
  <si>
    <t>Председатель ЖСК                                                       Сумичев А.Ю.</t>
  </si>
  <si>
    <t>Герметизация швов</t>
  </si>
  <si>
    <t>план на год</t>
  </si>
  <si>
    <t>план в год</t>
  </si>
  <si>
    <t>Итого</t>
  </si>
  <si>
    <t>Возведение пандусов перед и внутри подъезда</t>
  </si>
  <si>
    <t>1 подъезд с 1-16 этажи;6 подъезд с 1-2 этажи; 7 подъезд с 2-3 этажи.</t>
  </si>
  <si>
    <t>2,3 подъезд с 1-16 этажи:</t>
  </si>
  <si>
    <t>Утверждена отчетно-выборным собранием</t>
  </si>
  <si>
    <t>членов ЖСК "Адлер"</t>
  </si>
  <si>
    <t>Сантехническое оборудование</t>
  </si>
  <si>
    <t xml:space="preserve">           демонтаж дверей общего пользования ,светильников,батарей отопл, электрокоробов</t>
  </si>
  <si>
    <t xml:space="preserve">          100 % зачистка малярно-штукатурного покрытия стен и потолков с вскрытием углов,</t>
  </si>
  <si>
    <t xml:space="preserve">          оштукатуривание стен под покраску и выкладавание керамогранитной плитки  </t>
  </si>
  <si>
    <t xml:space="preserve">          на пол и часть стен,покраска стен и потолков</t>
  </si>
  <si>
    <t xml:space="preserve">          установка энергосберегающих электрокоробов и  энергосберегающих светильников .</t>
  </si>
  <si>
    <t xml:space="preserve">          установка батарей отопления с покраской труб.</t>
  </si>
  <si>
    <t xml:space="preserve">          Покраска перил,ствола и ковшей мусоропровода,металлических дверей ,электрощитков</t>
  </si>
  <si>
    <t xml:space="preserve">           в приквартирных холлах.</t>
  </si>
  <si>
    <t xml:space="preserve">                установка батарей отопления с покраской труб.</t>
  </si>
  <si>
    <t xml:space="preserve">               Покраска перил,ствола и ковшей мусоропровода,металлических дверей ,электрощитков</t>
  </si>
  <si>
    <t xml:space="preserve">                100% зачистка малярно-штукатурного покрытия стен и потолков с вскрытием углов</t>
  </si>
  <si>
    <t xml:space="preserve">                демонтаж дверей общего пользования ,светильников,батарей отопл, электрокоробов</t>
  </si>
  <si>
    <t xml:space="preserve">               оштукатуривание стен под покраску и выкладавание керамогранитной плитки  </t>
  </si>
  <si>
    <t xml:space="preserve">               на пол и часть стен.Покраска стен и потолков</t>
  </si>
  <si>
    <t xml:space="preserve">               установка энергосберегающих светильников и электрокоробов.</t>
  </si>
  <si>
    <t xml:space="preserve">               в приквартирных холлах.</t>
  </si>
  <si>
    <t>Кран балансировочный</t>
  </si>
  <si>
    <t>Кран шаровой</t>
  </si>
  <si>
    <t>Шкаф пожарные</t>
  </si>
  <si>
    <t>Стеклопакеты 2 п</t>
  </si>
  <si>
    <t>Замена окон в подъезде</t>
  </si>
  <si>
    <t>Вывоз строит.мусора</t>
  </si>
  <si>
    <t>Испытание ограждений кровли</t>
  </si>
  <si>
    <t>Испытание пож.водопровода</t>
  </si>
  <si>
    <t>Строительный городок</t>
  </si>
  <si>
    <t>Смета  на 2018г.</t>
  </si>
  <si>
    <t>1.2 Отчисления в страховые фонды</t>
  </si>
  <si>
    <t>Ремонт в лифтах</t>
  </si>
  <si>
    <t>Комплексный ремонт приквартирных, прилифтовых холлов,пожарных лестниц в подъезде в т.ч.</t>
  </si>
  <si>
    <t>Председатель правления                                                 Сумичев А.Ю.</t>
  </si>
  <si>
    <t>Председатель правления                                            Сумичев А.Ю.</t>
  </si>
  <si>
    <t>Смета  на 2019г.</t>
  </si>
  <si>
    <t>Мерные материалы</t>
  </si>
  <si>
    <t>Электрооборуд.,кабель</t>
  </si>
  <si>
    <t>Смета  на 2020г.</t>
  </si>
  <si>
    <t>Смета комплексного ремонта здания и инженерного оборудования на 2018г.</t>
  </si>
  <si>
    <t>Статьи дохода</t>
  </si>
  <si>
    <t>1.Целевой взнос 9 руб./м2</t>
  </si>
  <si>
    <t>2.Ежегодный разовый целевой взнос</t>
  </si>
  <si>
    <t>Замена трансформаторов тока в 2-х электрощитовых</t>
  </si>
  <si>
    <t>сумма</t>
  </si>
  <si>
    <t>Смета комплексного ремонта здания и инженерного оборудования на 2019г.</t>
  </si>
  <si>
    <t>1. Содержание общего имущества, всего</t>
  </si>
  <si>
    <t>2. Коммунальные услуги в целях содержания общего имущества, всего</t>
  </si>
  <si>
    <t>1.1 Заработная плата обслуживающего персонала</t>
  </si>
  <si>
    <t>1.3 Материалы, инвентарь и хозяйственные принадлежности</t>
  </si>
  <si>
    <t>1.4 Приобретение основных средств</t>
  </si>
  <si>
    <t>1.5 Страхование общего имущества</t>
  </si>
  <si>
    <t>1.6 Договоры на техническую эксплуатацию общего имущества</t>
  </si>
  <si>
    <t>1.7 Договор на противопожарное обслуживание</t>
  </si>
  <si>
    <t>1.8 Договор на аварийное обслуживание</t>
  </si>
  <si>
    <t>1.9 Договор на эксплуатацию домофона</t>
  </si>
  <si>
    <t>1.10 Договор на санитарное содержание общего имущества</t>
  </si>
  <si>
    <t>1.11 Договор на видеонаблюдение</t>
  </si>
  <si>
    <t>1.12 Текущий ремонт здания и инженерного оборудования</t>
  </si>
  <si>
    <t>1.13 Мосэнергосбыт</t>
  </si>
  <si>
    <t>1.14 Договор на обслуживание лифта</t>
  </si>
  <si>
    <t>1.15 Договор на эксплуатацию вентиляции</t>
  </si>
  <si>
    <t>1.16 Договор на дезинсекцию</t>
  </si>
  <si>
    <t>1.17 Оплата услуг банка</t>
  </si>
  <si>
    <t>1.18 Расходы на телефон</t>
  </si>
  <si>
    <t>1.19  Расходы на лицензионное сопровождение бухгалтерских программ</t>
  </si>
  <si>
    <t>1.20 Почтовые расходы</t>
  </si>
  <si>
    <t>1.18 Почтовые расходы</t>
  </si>
  <si>
    <t>Смета комплексного ремонта здания и инженерного оборудования на 2020г.</t>
  </si>
  <si>
    <t xml:space="preserve">Завершающие работы по комплексному ремонту приквартирных, прилифтовых холлов,пожарных </t>
  </si>
  <si>
    <t>лестниц 1,2,3 подъездов с 1-16 этажи:</t>
  </si>
  <si>
    <t>Исполнение</t>
  </si>
  <si>
    <t>план</t>
  </si>
  <si>
    <t>Итого : (остаток)</t>
  </si>
  <si>
    <t xml:space="preserve">2.Ежегодный разовый целевой взнос ( в сумме  1618644.61 направлен в погашение </t>
  </si>
  <si>
    <t>перерасхода 2016года и 687190 на погашение 2017г)</t>
  </si>
  <si>
    <t>Дефицит</t>
  </si>
  <si>
    <t>Смета  на 2021г.</t>
  </si>
  <si>
    <t>1.19 Взносы на СРО</t>
  </si>
  <si>
    <t>1.20 ГИС</t>
  </si>
  <si>
    <t>1.21 Юрист</t>
  </si>
  <si>
    <t>1.22 Доставка воды</t>
  </si>
  <si>
    <t>1.23 СБИС</t>
  </si>
  <si>
    <t>1.24 Домовладелец</t>
  </si>
  <si>
    <t>1.25 1С</t>
  </si>
  <si>
    <t>1.26. Телефон</t>
  </si>
  <si>
    <t>1.27 прочие</t>
  </si>
  <si>
    <t>Смета  на 2022г.</t>
  </si>
  <si>
    <t>1.18 Телефон</t>
  </si>
  <si>
    <t>1.19 Прочие( сайт,юрист,программы и.т.д.)</t>
  </si>
  <si>
    <t>1.20 Оплата услуг банка</t>
  </si>
  <si>
    <t>1.17 Договор на ТКО</t>
  </si>
  <si>
    <t>Смета  на 2023г.</t>
  </si>
  <si>
    <t>Смета комплексного ремонта здания и инженерного оборудования на 2021г.</t>
  </si>
  <si>
    <t>Смета комплексного ремонта здания и инженерного оборудования на 2022г.</t>
  </si>
  <si>
    <t>Смета комплексного ремонта здания и инженерного оборудования на 2023г.</t>
  </si>
  <si>
    <t>Устройство козырька</t>
  </si>
  <si>
    <t>Замена стояков гор.и хол. водоснабжения и канализации</t>
  </si>
  <si>
    <t>Восстановление стояка и устранение нарушений в ЦО</t>
  </si>
  <si>
    <t>Пожарная метал.дверь 2 под.чердак</t>
  </si>
  <si>
    <t>выборочный ремонт пож.водопр.</t>
  </si>
  <si>
    <t>герметизация межпанельных швов</t>
  </si>
  <si>
    <t>ремонт крыльца</t>
  </si>
  <si>
    <t>воздуховоды</t>
  </si>
  <si>
    <t>1.Целевой взнос 9 руб./м2 поступил от жильцов</t>
  </si>
  <si>
    <t>Итого:</t>
  </si>
  <si>
    <t>2.Ежегодный разовый взнос( пошел на погашение дефицита 2018 (2012974р.)2019 (2693559р.) годов)</t>
  </si>
  <si>
    <t>Итого доход</t>
  </si>
  <si>
    <t>Остаток после погашения дефицита 2018 и 2019гг</t>
  </si>
  <si>
    <t>Дефицит  по целевому взносу на 2021г</t>
  </si>
  <si>
    <t>Погашение дефицита образовавшегося в смете целевого взноса за 2020г.</t>
  </si>
  <si>
    <t>работы по герметизации межпанельных швов</t>
  </si>
  <si>
    <t>замена стеклопакетов в помещениях общего имущества</t>
  </si>
  <si>
    <t>сантехкомплект ( задвижка на магистраль ГВС)</t>
  </si>
  <si>
    <t>аварийный ремонт инженерного оборудования в подвале</t>
  </si>
  <si>
    <t>Итого проведено работ</t>
  </si>
  <si>
    <t>Погашение дефицита образовавшегося в 2021г.</t>
  </si>
  <si>
    <t>2.не погашеный дефицит от 2021г.</t>
  </si>
  <si>
    <t>Итого остаток после погашения дефицита 2021г.</t>
  </si>
  <si>
    <t>Дефицит переходящий на 2023г.</t>
  </si>
  <si>
    <t>Дефицит по целевому взносу  переходящий на 2023г.</t>
  </si>
  <si>
    <t>Ремонт моторов вентиляции  дляДУ и ППА</t>
  </si>
  <si>
    <t>Ремонтно-восстановительные работы на стояках ГВС и ХВС</t>
  </si>
  <si>
    <t xml:space="preserve">1.Ремонт внутреннего противопожарного водопровода с комплектацией новой запорной арматурой </t>
  </si>
  <si>
    <t>1.18 Вывоз ТКО</t>
  </si>
  <si>
    <t>Коммунальные услуги на содержание общего имущества на 2023год</t>
  </si>
  <si>
    <t xml:space="preserve">2.1 Мосводоканал </t>
  </si>
  <si>
    <t xml:space="preserve">2.2 Мосэнергосбыт </t>
  </si>
  <si>
    <t xml:space="preserve">2.3 МОЭК </t>
  </si>
  <si>
    <t>2.Замена светильников на энергосберегающие в подъездах 2 и 3</t>
  </si>
  <si>
    <t>3.Комплексный ремонт 8 и 9 подъездов- этап 1</t>
  </si>
  <si>
    <t xml:space="preserve">согласно предписанию МЧС </t>
  </si>
  <si>
    <t>Начислен целевой взнос на 2023год</t>
  </si>
  <si>
    <t>Целевой взнос 9 руб./м2</t>
  </si>
  <si>
    <t>в соответствии с фактическим потреблением  определенным на основании  показаний коллективных                 ( общедомовых) приборов учета</t>
  </si>
  <si>
    <t>Смета  на 2024г.</t>
  </si>
  <si>
    <t>Дефицит по целевому взносу  переходящий на 2024г.</t>
  </si>
  <si>
    <t>Начислен целевой взнос на 2024год</t>
  </si>
  <si>
    <t>Итого запланированный доход с учетом переходящего дефицита</t>
  </si>
  <si>
    <t>2.Замена светильников на энергосберегающие в подъездах 8</t>
  </si>
  <si>
    <t>3.Комплексный ремонт  8 подъезда- этап 1</t>
  </si>
  <si>
    <t>Итого запланированные затраты</t>
  </si>
  <si>
    <t>Переходящий дефицит на 2025 год.</t>
  </si>
  <si>
    <t>Отчет по исполнению сметы - по завершению отчетного периода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</si>
</sst>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E+00"/>
    <numFmt numFmtId="183" formatCode="0E+00"/>
    <numFmt numFmtId="184" formatCode="0.0E+00"/>
    <numFmt numFmtId="185" formatCode="d/m"/>
    <numFmt numFmtId="186" formatCode="d\ mmm"/>
    <numFmt numFmtId="187" formatCode="#,##0.00&quot;р.&quot;"/>
    <numFmt numFmtId="188" formatCode="0.0"/>
    <numFmt numFmtId="189" formatCode="0_ ;[Red]\-0\ "/>
    <numFmt numFmtId="190" formatCode="0.000000000000000000000000"/>
    <numFmt numFmtId="191" formatCode="0.00000000000000000"/>
    <numFmt numFmtId="192" formatCode="0.0000000000"/>
    <numFmt numFmtId="193" formatCode="0.000000000"/>
    <numFmt numFmtId="194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6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3" fillId="0" borderId="11" xfId="0" applyFon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90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1" fontId="0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/>
    </xf>
    <xf numFmtId="1" fontId="5" fillId="0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" fontId="0" fillId="0" borderId="16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11" xfId="0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left"/>
    </xf>
    <xf numFmtId="1" fontId="0" fillId="0" borderId="11" xfId="0" applyNumberFormat="1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16" xfId="0" applyNumberForma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6;&#1057;&#1050;\Frunzenes\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исления"/>
      <sheetName val="Антенна2001"/>
      <sheetName val="Pismo"/>
      <sheetName val="Радио 2001"/>
      <sheetName val="Антенна"/>
      <sheetName val="Радио"/>
      <sheetName val="износ БТИ"/>
      <sheetName val="iznos"/>
      <sheetName val="Оплата"/>
      <sheetName val="Оплаченоя"/>
      <sheetName val="Оплаченоф"/>
      <sheetName val="Оплаченом"/>
      <sheetName val="Оплаченоап"/>
      <sheetName val="Оплаченомай"/>
      <sheetName val="Оплаченоиюнь"/>
      <sheetName val="Оплаченоиюль"/>
      <sheetName val="Оплаченоавг"/>
      <sheetName val="Оплаченосент"/>
      <sheetName val="Оплаченоокт"/>
      <sheetName val="Оплаченоноя"/>
      <sheetName val="Оплаченодек"/>
      <sheetName val="Сальд "/>
      <sheetName val="выверка2001"/>
      <sheetName val="Начисл2001"/>
      <sheetName val="Начисленияянв"/>
      <sheetName val="Начисленияфев"/>
      <sheetName val="Начислениямарт"/>
      <sheetName val="Начисленияап"/>
      <sheetName val="Начислениямай"/>
      <sheetName val="Начисленияиюнь"/>
      <sheetName val="Начисленияиюль"/>
      <sheetName val="Начисленияавг"/>
      <sheetName val="Начислениясент"/>
      <sheetName val="Начисленияокт"/>
      <sheetName val="Начислениянояб"/>
      <sheetName val="Начислениядек"/>
      <sheetName val="Расчет лист."/>
      <sheetName val="Накопит.вед."/>
      <sheetName val="Банк"/>
      <sheetName val="Оборот."/>
      <sheetName val="ГЛ.книга"/>
      <sheetName val="Глав.книга"/>
      <sheetName val="Смета"/>
      <sheetName val="СметаЭк"/>
      <sheetName val="Расчет по субсидиям"/>
      <sheetName val="ЗПсметы"/>
      <sheetName val="Зарплата"/>
      <sheetName val="Зарплата (2)"/>
      <sheetName val="Ведомос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E2" sqref="E2:E5"/>
    </sheetView>
  </sheetViews>
  <sheetFormatPr defaultColWidth="9.00390625" defaultRowHeight="12.75"/>
  <cols>
    <col min="1" max="1" width="88.50390625" style="0" customWidth="1"/>
    <col min="2" max="2" width="22.00390625" style="0" customWidth="1"/>
    <col min="3" max="3" width="15.00390625" style="0" customWidth="1"/>
  </cols>
  <sheetData>
    <row r="1" spans="1:5" ht="17.25">
      <c r="A1" s="66" t="s">
        <v>145</v>
      </c>
      <c r="B1" s="62" t="s">
        <v>11</v>
      </c>
      <c r="C1" s="62"/>
      <c r="D1" s="62"/>
      <c r="E1" s="62"/>
    </row>
    <row r="2" spans="1:5" ht="20.25">
      <c r="A2" s="11" t="s">
        <v>2</v>
      </c>
      <c r="B2" s="62" t="s">
        <v>12</v>
      </c>
      <c r="C2" s="62"/>
      <c r="D2" s="62"/>
      <c r="E2" s="62"/>
    </row>
    <row r="4" spans="3:5" ht="12.75">
      <c r="C4" s="4"/>
      <c r="D4" s="4"/>
      <c r="E4" s="4"/>
    </row>
    <row r="5" spans="1:5" ht="13.5">
      <c r="A5" s="16" t="s">
        <v>0</v>
      </c>
      <c r="B5" s="67" t="s">
        <v>6</v>
      </c>
      <c r="C5" s="38" t="s">
        <v>81</v>
      </c>
      <c r="D5" s="6"/>
      <c r="E5" s="97"/>
    </row>
    <row r="6" spans="1:5" ht="12.75">
      <c r="A6" s="20" t="s">
        <v>56</v>
      </c>
      <c r="B6" s="70">
        <f>B7+B8+B9+B10+B11+B12+B13+B14+B15+B16+B17+B18+B19+B20+B21+B22+B23+B24+B25+B26+B27+B28+B29+B30+B31+B32</f>
        <v>16000839.935479999</v>
      </c>
      <c r="C6" s="35">
        <f>C7+C8+C9+C10+C11+C12+C13+C14+C15+C16+C17+C18+C19+C20+C21+C22+C23+C24+C25+C26+C27+C28+C29+C30+C31+C32+C33+C34</f>
        <v>0</v>
      </c>
      <c r="D6" s="5"/>
      <c r="E6" s="5"/>
    </row>
    <row r="7" spans="1:5" ht="12.75">
      <c r="A7" s="18" t="s">
        <v>58</v>
      </c>
      <c r="B7" s="50">
        <v>2400000</v>
      </c>
      <c r="C7" s="27"/>
      <c r="D7" s="5"/>
      <c r="E7" s="4"/>
    </row>
    <row r="8" spans="1:5" ht="12.75">
      <c r="A8" s="18" t="s">
        <v>40</v>
      </c>
      <c r="B8" s="70">
        <f>B7*0.302</f>
        <v>724800</v>
      </c>
      <c r="C8" s="70"/>
      <c r="D8" s="5"/>
      <c r="E8" s="4"/>
    </row>
    <row r="9" spans="1:5" ht="12.75">
      <c r="A9" s="18" t="s">
        <v>59</v>
      </c>
      <c r="B9" s="50"/>
      <c r="C9" s="27"/>
      <c r="D9" s="5"/>
      <c r="E9" s="4"/>
    </row>
    <row r="10" spans="1:5" ht="12.75">
      <c r="A10" s="18" t="s">
        <v>60</v>
      </c>
      <c r="B10" s="50"/>
      <c r="C10" s="27"/>
      <c r="D10" s="5"/>
      <c r="E10" s="5"/>
    </row>
    <row r="11" spans="1:5" ht="12.75">
      <c r="A11" s="18" t="s">
        <v>61</v>
      </c>
      <c r="B11" s="50">
        <v>9000</v>
      </c>
      <c r="C11" s="27"/>
      <c r="D11" s="5"/>
      <c r="E11" s="4"/>
    </row>
    <row r="12" spans="1:5" ht="12.75">
      <c r="A12" s="18" t="s">
        <v>62</v>
      </c>
      <c r="B12" s="50">
        <f>236000*12</f>
        <v>2832000</v>
      </c>
      <c r="C12" s="27"/>
      <c r="D12" s="5"/>
      <c r="E12" s="4"/>
    </row>
    <row r="13" spans="1:5" ht="12.75">
      <c r="A13" s="18" t="s">
        <v>63</v>
      </c>
      <c r="B13" s="50">
        <f>65000*12</f>
        <v>780000</v>
      </c>
      <c r="C13" s="27"/>
      <c r="D13" s="5"/>
      <c r="E13" s="4"/>
    </row>
    <row r="14" spans="1:5" ht="12.75">
      <c r="A14" s="18" t="s">
        <v>64</v>
      </c>
      <c r="B14" s="70"/>
      <c r="C14" s="27"/>
      <c r="D14" s="5"/>
      <c r="E14" s="4"/>
    </row>
    <row r="15" spans="1:5" ht="12.75">
      <c r="A15" s="18" t="s">
        <v>65</v>
      </c>
      <c r="B15" s="50"/>
      <c r="C15" s="27"/>
      <c r="D15" s="5"/>
      <c r="E15" s="4"/>
    </row>
    <row r="16" spans="1:5" ht="12.75">
      <c r="A16" s="18" t="s">
        <v>66</v>
      </c>
      <c r="B16" s="70">
        <f>124134.6*12</f>
        <v>1489615.2000000002</v>
      </c>
      <c r="C16" s="27"/>
      <c r="D16" s="5"/>
      <c r="E16" s="4"/>
    </row>
    <row r="17" spans="1:5" ht="12.75">
      <c r="A17" s="18" t="s">
        <v>67</v>
      </c>
      <c r="B17" s="50"/>
      <c r="C17" s="27"/>
      <c r="D17" s="5"/>
      <c r="E17" s="4"/>
    </row>
    <row r="18" spans="1:5" ht="12.75">
      <c r="A18" s="18" t="s">
        <v>68</v>
      </c>
      <c r="B18" s="50">
        <f>2529884-7648</f>
        <v>2522236</v>
      </c>
      <c r="C18" s="27"/>
      <c r="D18" s="5"/>
      <c r="E18" s="4"/>
    </row>
    <row r="19" spans="1:5" ht="12.75">
      <c r="A19" s="92">
        <v>1.13</v>
      </c>
      <c r="B19" s="50"/>
      <c r="C19" s="27"/>
      <c r="D19" s="5"/>
      <c r="E19" s="4"/>
    </row>
    <row r="20" spans="1:5" ht="12.75">
      <c r="A20" s="18" t="s">
        <v>70</v>
      </c>
      <c r="B20" s="50">
        <v>1755771</v>
      </c>
      <c r="C20" s="27"/>
      <c r="D20" s="5"/>
      <c r="E20" s="4"/>
    </row>
    <row r="21" spans="1:5" ht="12.75">
      <c r="A21" s="18" t="s">
        <v>71</v>
      </c>
      <c r="B21" s="50">
        <v>321929</v>
      </c>
      <c r="C21" s="27"/>
      <c r="D21" s="5"/>
      <c r="E21" s="4"/>
    </row>
    <row r="22" spans="1:5" ht="12.75">
      <c r="A22" s="18" t="s">
        <v>72</v>
      </c>
      <c r="B22" s="50">
        <v>51000</v>
      </c>
      <c r="C22" s="27"/>
      <c r="D22" s="5"/>
      <c r="E22" s="4"/>
    </row>
    <row r="23" spans="1:5" ht="12.75">
      <c r="A23" s="18" t="s">
        <v>73</v>
      </c>
      <c r="B23" s="50">
        <v>100000</v>
      </c>
      <c r="C23" s="27"/>
      <c r="D23" s="5"/>
      <c r="E23" s="4"/>
    </row>
    <row r="24" spans="1:5" ht="12.75">
      <c r="A24" s="18" t="s">
        <v>134</v>
      </c>
      <c r="B24" s="70">
        <f>7.295*31429.4*6+7.3357*31429.4*6</f>
        <v>2759004.7354800003</v>
      </c>
      <c r="C24" s="27"/>
      <c r="D24" s="5"/>
      <c r="E24" s="4"/>
    </row>
    <row r="25" spans="1:5" ht="12.75">
      <c r="A25" s="18" t="s">
        <v>88</v>
      </c>
      <c r="B25" s="50">
        <v>30000</v>
      </c>
      <c r="C25" s="27"/>
      <c r="D25" s="5"/>
      <c r="E25" s="4"/>
    </row>
    <row r="26" spans="1:5" ht="12.75">
      <c r="A26" s="18" t="s">
        <v>89</v>
      </c>
      <c r="B26" s="50">
        <f>2500*12</f>
        <v>30000</v>
      </c>
      <c r="C26" s="27"/>
      <c r="D26" s="5"/>
      <c r="E26" s="4"/>
    </row>
    <row r="27" spans="1:5" ht="12.75">
      <c r="A27" s="18" t="s">
        <v>90</v>
      </c>
      <c r="B27" s="50"/>
      <c r="C27" s="27"/>
      <c r="D27" s="5"/>
      <c r="E27" s="4"/>
    </row>
    <row r="28" spans="1:5" ht="12.75">
      <c r="A28" s="18" t="s">
        <v>91</v>
      </c>
      <c r="B28" s="50"/>
      <c r="C28" s="27"/>
      <c r="D28" s="5"/>
      <c r="E28" s="4"/>
    </row>
    <row r="29" spans="1:5" ht="12.75">
      <c r="A29" s="18" t="s">
        <v>92</v>
      </c>
      <c r="B29" s="50">
        <v>41600</v>
      </c>
      <c r="C29" s="27"/>
      <c r="D29" s="5"/>
      <c r="E29" s="4"/>
    </row>
    <row r="30" spans="1:5" ht="12.75">
      <c r="A30" s="18" t="s">
        <v>93</v>
      </c>
      <c r="B30" s="50">
        <f>99850+94</f>
        <v>99944</v>
      </c>
      <c r="C30" s="27"/>
      <c r="D30" s="5"/>
      <c r="E30" s="4"/>
    </row>
    <row r="31" spans="1:5" ht="12.75">
      <c r="A31" s="18" t="s">
        <v>94</v>
      </c>
      <c r="B31" s="50">
        <v>48000</v>
      </c>
      <c r="C31" s="27"/>
      <c r="D31" s="5"/>
      <c r="E31" s="4"/>
    </row>
    <row r="32" spans="1:5" ht="12.75">
      <c r="A32" s="18" t="s">
        <v>95</v>
      </c>
      <c r="B32" s="50">
        <v>5940</v>
      </c>
      <c r="C32" s="27"/>
      <c r="D32" s="5"/>
      <c r="E32" s="4"/>
    </row>
    <row r="33" spans="1:5" ht="12.75">
      <c r="A33" s="18" t="s">
        <v>96</v>
      </c>
      <c r="B33" s="50"/>
      <c r="C33" s="27"/>
      <c r="D33" s="5"/>
      <c r="E33" s="4"/>
    </row>
    <row r="34" spans="3:5" ht="12.75">
      <c r="C34" s="30"/>
      <c r="D34" s="5"/>
      <c r="E34" s="4"/>
    </row>
    <row r="35" spans="1:5" ht="12.75">
      <c r="A35" s="76" t="s">
        <v>44</v>
      </c>
      <c r="C35" s="30"/>
      <c r="D35" s="5"/>
      <c r="E35" s="4"/>
    </row>
    <row r="36" spans="3:5" ht="12.75">
      <c r="C36" s="30"/>
      <c r="D36" s="5"/>
      <c r="E36" s="4"/>
    </row>
    <row r="37" spans="1:5" ht="17.25">
      <c r="A37" s="66"/>
      <c r="C37" s="30"/>
      <c r="D37" s="5"/>
      <c r="E37" s="4"/>
    </row>
    <row r="38" spans="1:5" ht="15">
      <c r="A38" s="93" t="s">
        <v>135</v>
      </c>
      <c r="C38" s="30"/>
      <c r="D38" s="5"/>
      <c r="E38" s="4"/>
    </row>
    <row r="39" spans="3:5" ht="12.75">
      <c r="C39" s="30"/>
      <c r="D39" s="5"/>
      <c r="E39" s="4"/>
    </row>
    <row r="40" spans="1:5" ht="13.5">
      <c r="A40" s="16" t="s">
        <v>0</v>
      </c>
      <c r="B40" s="67" t="s">
        <v>6</v>
      </c>
      <c r="C40" s="38" t="s">
        <v>81</v>
      </c>
      <c r="D40" s="5"/>
      <c r="E40" s="4"/>
    </row>
    <row r="41" spans="1:5" ht="38.25" customHeight="1">
      <c r="A41" s="38" t="s">
        <v>136</v>
      </c>
      <c r="B41" s="103" t="s">
        <v>144</v>
      </c>
      <c r="C41" s="35"/>
      <c r="D41" s="5"/>
      <c r="E41" s="4"/>
    </row>
    <row r="42" spans="1:5" ht="33.75" customHeight="1">
      <c r="A42" s="38" t="s">
        <v>137</v>
      </c>
      <c r="B42" s="104"/>
      <c r="C42" s="35"/>
      <c r="D42" s="5"/>
      <c r="E42" s="4"/>
    </row>
    <row r="43" spans="1:5" ht="36.75" customHeight="1">
      <c r="A43" s="38" t="s">
        <v>138</v>
      </c>
      <c r="B43" s="105"/>
      <c r="C43" s="35"/>
      <c r="D43" s="5"/>
      <c r="E43" s="4"/>
    </row>
    <row r="44" spans="1:5" ht="9.75" customHeight="1">
      <c r="A44" s="64" t="s">
        <v>115</v>
      </c>
      <c r="B44" s="19"/>
      <c r="C44" s="27"/>
      <c r="D44" s="5"/>
      <c r="E44" s="4"/>
    </row>
    <row r="45" spans="3:5" ht="12.75">
      <c r="C45" s="37"/>
      <c r="D45" s="5"/>
      <c r="E45" s="4"/>
    </row>
    <row r="46" spans="1:5" ht="12.75">
      <c r="A46" s="76" t="s">
        <v>44</v>
      </c>
      <c r="C46" s="37"/>
      <c r="D46" s="4"/>
      <c r="E46" s="4"/>
    </row>
    <row r="47" spans="3:5" ht="12.75">
      <c r="C47" s="30"/>
      <c r="D47" s="5"/>
      <c r="E47" s="4"/>
    </row>
    <row r="48" spans="3:5" ht="12.75">
      <c r="C48" s="37"/>
      <c r="D48" s="4"/>
      <c r="E48" s="4"/>
    </row>
    <row r="49" spans="3:5" ht="12.75">
      <c r="C49" s="37"/>
      <c r="D49" s="4"/>
      <c r="E49" s="4"/>
    </row>
    <row r="50" spans="3:5" ht="12.75">
      <c r="C50" s="37"/>
      <c r="D50" s="4"/>
      <c r="E50" s="4"/>
    </row>
    <row r="51" spans="1:5" ht="12.75">
      <c r="A51" s="48"/>
      <c r="B51" s="5"/>
      <c r="C51" s="37"/>
      <c r="D51" s="4"/>
      <c r="E51" s="4"/>
    </row>
    <row r="52" spans="1:5" ht="12.75">
      <c r="A52" s="48"/>
      <c r="B52" s="5"/>
      <c r="C52" s="37"/>
      <c r="D52" s="4"/>
      <c r="E52" s="4"/>
    </row>
    <row r="53" spans="1:5" ht="12.75">
      <c r="A53" s="48"/>
      <c r="B53" s="5"/>
      <c r="C53" s="37"/>
      <c r="D53" s="4"/>
      <c r="E53" s="5"/>
    </row>
    <row r="54" spans="1:4" ht="12.75">
      <c r="A54" s="79"/>
      <c r="B54" s="5"/>
      <c r="C54" s="4"/>
      <c r="D54" s="4"/>
    </row>
    <row r="55" spans="1:4" ht="12.75">
      <c r="A55" s="49"/>
      <c r="B55" s="4"/>
      <c r="C55" s="4"/>
      <c r="D55" s="4"/>
    </row>
    <row r="56" spans="1:4" ht="12.75">
      <c r="A56" s="48"/>
      <c r="B56" s="5"/>
      <c r="C56" s="30"/>
      <c r="D56" s="4"/>
    </row>
    <row r="57" spans="1:4" ht="12.75">
      <c r="A57" s="48"/>
      <c r="B57" s="5"/>
      <c r="C57" s="5"/>
      <c r="D57" s="5"/>
    </row>
    <row r="58" spans="1:4" ht="12.75">
      <c r="A58" s="48"/>
      <c r="B58" s="5"/>
      <c r="C58" s="37"/>
      <c r="D58" s="37"/>
    </row>
    <row r="59" spans="1:4" ht="12.75">
      <c r="A59" s="48"/>
      <c r="B59" s="5"/>
      <c r="C59" s="30"/>
      <c r="D59" s="30"/>
    </row>
    <row r="60" spans="1:4" ht="12.75">
      <c r="A60" s="37"/>
      <c r="B60" s="5"/>
      <c r="C60" s="4"/>
      <c r="D60" s="4"/>
    </row>
    <row r="61" spans="1:4" ht="12.75">
      <c r="A61" s="48"/>
      <c r="B61" s="5"/>
      <c r="C61" s="5"/>
      <c r="D61" s="5"/>
    </row>
    <row r="62" spans="1:5" ht="12.75">
      <c r="A62" s="4"/>
      <c r="B62" s="44"/>
      <c r="C62" s="5"/>
      <c r="D62" s="5"/>
      <c r="E62" s="5"/>
    </row>
    <row r="63" spans="1:5" ht="12.75">
      <c r="A63" s="49"/>
      <c r="B63" s="94"/>
      <c r="C63" s="5"/>
      <c r="D63" s="5"/>
      <c r="E63" s="4"/>
    </row>
    <row r="64" spans="1:5" ht="12.75">
      <c r="A64" s="49"/>
      <c r="B64" s="30"/>
      <c r="C64" s="5"/>
      <c r="D64" s="4"/>
      <c r="E64" s="5"/>
    </row>
    <row r="65" spans="2:5" ht="12.75">
      <c r="B65" s="30"/>
      <c r="C65" s="5"/>
      <c r="D65" s="37"/>
      <c r="E65" s="5"/>
    </row>
    <row r="66" spans="1:5" ht="12.75">
      <c r="A66" s="56"/>
      <c r="B66" s="30"/>
      <c r="C66" s="5"/>
      <c r="D66" s="4"/>
      <c r="E66" s="5"/>
    </row>
    <row r="67" spans="1:5" ht="12.75">
      <c r="A67" s="49"/>
      <c r="B67" s="30"/>
      <c r="C67" s="5"/>
      <c r="D67" s="4"/>
      <c r="E67" s="5"/>
    </row>
    <row r="68" spans="1:5" ht="12.75">
      <c r="A68" s="49"/>
      <c r="B68" s="30"/>
      <c r="C68" s="5"/>
      <c r="D68" s="5"/>
      <c r="E68" s="5"/>
    </row>
    <row r="69" spans="1:5" ht="12.75">
      <c r="A69" s="4"/>
      <c r="B69" s="30"/>
      <c r="C69" s="5"/>
      <c r="D69" s="5"/>
      <c r="E69" s="4"/>
    </row>
    <row r="70" spans="1:5" ht="12.75">
      <c r="A70" s="9"/>
      <c r="B70" s="30"/>
      <c r="C70" s="5"/>
      <c r="D70" s="10"/>
      <c r="E70" s="4"/>
    </row>
    <row r="71" spans="1:5" ht="12.75">
      <c r="A71" s="9"/>
      <c r="B71" s="58"/>
      <c r="C71" s="59"/>
      <c r="D71" s="60"/>
      <c r="E71" s="5"/>
    </row>
    <row r="72" spans="1:5" ht="12.75">
      <c r="A72" s="61"/>
      <c r="B72" s="45"/>
      <c r="C72" s="10"/>
      <c r="D72" s="4"/>
      <c r="E72" s="5"/>
    </row>
    <row r="73" spans="1:5" ht="12.75">
      <c r="A73" s="57"/>
      <c r="B73" s="58"/>
      <c r="C73" s="59"/>
      <c r="D73" s="60"/>
      <c r="E73" s="59"/>
    </row>
    <row r="74" spans="1:5" ht="12.75">
      <c r="A74" s="57"/>
      <c r="B74" s="58"/>
      <c r="C74" s="59"/>
      <c r="D74" s="60"/>
      <c r="E74" s="59"/>
    </row>
  </sheetData>
  <sheetProtection/>
  <mergeCells count="1">
    <mergeCell ref="B41:B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86.125" style="0" customWidth="1"/>
    <col min="2" max="2" width="10.625" style="0" bestFit="1" customWidth="1"/>
    <col min="3" max="3" width="11.50390625" style="0" customWidth="1"/>
    <col min="4" max="4" width="10.625" style="0" customWidth="1"/>
    <col min="6" max="6" width="13.125" style="0" customWidth="1"/>
    <col min="7" max="7" width="14.00390625" style="0" customWidth="1"/>
    <col min="8" max="8" width="11.125" style="0" customWidth="1"/>
    <col min="9" max="9" width="17.50390625" style="0" customWidth="1"/>
    <col min="10" max="10" width="27.125" style="0" bestFit="1" customWidth="1"/>
  </cols>
  <sheetData>
    <row r="1" spans="1:6" ht="13.5">
      <c r="A1" s="69" t="s">
        <v>78</v>
      </c>
      <c r="B1" s="62" t="s">
        <v>11</v>
      </c>
      <c r="C1" s="62"/>
      <c r="D1" s="62"/>
      <c r="E1" s="62"/>
      <c r="F1" s="62"/>
    </row>
    <row r="2" spans="1:7" ht="20.25">
      <c r="A2" s="11" t="s">
        <v>2</v>
      </c>
      <c r="B2" s="62" t="s">
        <v>12</v>
      </c>
      <c r="C2" s="62"/>
      <c r="D2" s="62"/>
      <c r="E2" s="62"/>
      <c r="F2" s="62"/>
      <c r="G2" s="1"/>
    </row>
    <row r="4" spans="3:15" ht="12.75">
      <c r="C4" s="4"/>
      <c r="D4" s="4"/>
      <c r="E4" s="4"/>
      <c r="F4" s="4"/>
      <c r="H4" s="15"/>
      <c r="I4" s="15"/>
      <c r="J4" s="4"/>
      <c r="K4" s="4"/>
      <c r="L4" s="4"/>
      <c r="M4" s="4"/>
      <c r="N4" s="4"/>
      <c r="O4" s="4"/>
    </row>
    <row r="5" spans="1:15" ht="24.75" customHeight="1">
      <c r="A5" s="16" t="s">
        <v>0</v>
      </c>
      <c r="B5" s="54" t="s">
        <v>82</v>
      </c>
      <c r="C5" s="18"/>
      <c r="D5" s="52"/>
      <c r="E5" s="6"/>
      <c r="F5" s="6"/>
      <c r="G5" s="106"/>
      <c r="H5" s="107"/>
      <c r="I5" s="107"/>
      <c r="J5" s="4"/>
      <c r="K5" s="4"/>
      <c r="L5" s="4"/>
      <c r="M5" s="4"/>
      <c r="N5" s="4"/>
      <c r="O5" s="4"/>
    </row>
    <row r="6" spans="1:15" ht="12.75">
      <c r="A6" s="55" t="s">
        <v>79</v>
      </c>
      <c r="B6" s="19">
        <v>7599362</v>
      </c>
      <c r="C6" s="13"/>
      <c r="D6" s="51"/>
      <c r="F6" s="14"/>
      <c r="G6" s="5"/>
      <c r="H6" s="5"/>
      <c r="I6" s="5"/>
      <c r="J6" s="5"/>
      <c r="K6" s="4"/>
      <c r="L6" s="5"/>
      <c r="M6" s="4"/>
      <c r="N6" s="5"/>
      <c r="O6" s="4"/>
    </row>
    <row r="7" spans="1:15" ht="12.75">
      <c r="A7" s="27" t="s">
        <v>80</v>
      </c>
      <c r="B7" s="18"/>
      <c r="C7" s="13"/>
      <c r="D7" s="51"/>
      <c r="F7" s="14"/>
      <c r="G7" s="5"/>
      <c r="H7" s="5"/>
      <c r="I7" s="5"/>
      <c r="J7" s="5"/>
      <c r="K7" s="4"/>
      <c r="L7" s="5"/>
      <c r="M7" s="4"/>
      <c r="N7" s="5"/>
      <c r="O7" s="4"/>
    </row>
    <row r="8" spans="1:15" ht="12.75">
      <c r="A8" s="18"/>
      <c r="B8" s="18"/>
      <c r="C8" s="13"/>
      <c r="D8" s="51"/>
      <c r="F8" s="14"/>
      <c r="G8" s="5"/>
      <c r="H8" s="5"/>
      <c r="I8" s="5"/>
      <c r="J8" s="5"/>
      <c r="K8" s="4"/>
      <c r="L8" s="5"/>
      <c r="M8" s="4"/>
      <c r="N8" s="5"/>
      <c r="O8" s="4"/>
    </row>
    <row r="9" spans="1:15" ht="12.75">
      <c r="A9" s="18" t="s">
        <v>7</v>
      </c>
      <c r="B9" s="19">
        <f>B6</f>
        <v>7599362</v>
      </c>
      <c r="C9" s="13"/>
      <c r="D9" s="51"/>
      <c r="F9" s="14"/>
      <c r="G9" s="5"/>
      <c r="H9" s="5"/>
      <c r="I9" s="5"/>
      <c r="J9" s="5"/>
      <c r="K9" s="4"/>
      <c r="L9" s="5"/>
      <c r="M9" s="4"/>
      <c r="N9" s="5"/>
      <c r="O9" s="4"/>
    </row>
    <row r="10" spans="2:15" ht="12.75">
      <c r="B10" s="44"/>
      <c r="C10" s="5"/>
      <c r="D10" s="53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37" t="s">
        <v>50</v>
      </c>
      <c r="B11" s="30"/>
      <c r="C11" s="5"/>
      <c r="D11" s="5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9" t="s">
        <v>51</v>
      </c>
      <c r="B12" s="30">
        <f>31429.2*9*12</f>
        <v>3394353.5999999996</v>
      </c>
      <c r="C12" s="5"/>
      <c r="D12" s="4"/>
      <c r="E12" s="5"/>
      <c r="F12" s="28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37" t="s">
        <v>116</v>
      </c>
      <c r="B13" s="30">
        <v>4205008</v>
      </c>
      <c r="C13" s="5"/>
      <c r="D13" s="37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9" t="s">
        <v>117</v>
      </c>
      <c r="B14" s="30">
        <f>B12+B13</f>
        <v>7599361.6</v>
      </c>
      <c r="C14" s="5"/>
      <c r="D14" s="37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3:15" ht="12.75">
      <c r="C15" s="5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9" t="s">
        <v>118</v>
      </c>
      <c r="B16" s="45">
        <f>B14-2012974-2693559</f>
        <v>2892828.5999999996</v>
      </c>
      <c r="C16" s="5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9"/>
      <c r="B17" s="45"/>
      <c r="C17" s="5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55" t="s">
        <v>79</v>
      </c>
      <c r="B18" s="19">
        <v>7599362</v>
      </c>
      <c r="C18" s="5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27" t="s">
        <v>80</v>
      </c>
      <c r="B19" s="45"/>
      <c r="C19" s="5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37"/>
      <c r="B20" s="45"/>
      <c r="C20" s="5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9" t="s">
        <v>119</v>
      </c>
      <c r="B21" s="30">
        <f>B6-B16</f>
        <v>4706533.4</v>
      </c>
      <c r="C21" s="5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9"/>
      <c r="B22" s="30"/>
      <c r="C22" s="5"/>
      <c r="D22" s="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9"/>
      <c r="B23" s="30"/>
      <c r="C23" s="5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9" t="s">
        <v>3</v>
      </c>
      <c r="B24" s="30"/>
      <c r="C24" s="5"/>
      <c r="D24" s="5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30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9"/>
      <c r="B26" s="30"/>
      <c r="C26" s="5"/>
      <c r="D26" s="10"/>
      <c r="E26" s="4"/>
      <c r="F26" s="28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9"/>
      <c r="B27" s="58"/>
      <c r="C27" s="59"/>
      <c r="D27" s="60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61"/>
      <c r="B28" s="45"/>
      <c r="C28" s="10"/>
      <c r="D28" s="4"/>
      <c r="E28" s="5"/>
      <c r="F28" s="14"/>
      <c r="G28" s="5"/>
      <c r="H28" s="4"/>
      <c r="I28" s="4"/>
      <c r="J28" s="4"/>
      <c r="K28" s="4"/>
      <c r="L28" s="4"/>
      <c r="M28" s="4"/>
      <c r="N28" s="4"/>
      <c r="O28" s="4"/>
    </row>
    <row r="29" spans="1:15" ht="12.75">
      <c r="A29" s="57"/>
      <c r="B29" s="58"/>
      <c r="C29" s="59"/>
      <c r="D29" s="60"/>
      <c r="E29" s="59"/>
      <c r="F29" s="14"/>
      <c r="G29" s="5"/>
      <c r="H29" s="4"/>
      <c r="I29" s="4"/>
      <c r="J29" s="4"/>
      <c r="K29" s="4"/>
      <c r="L29" s="4"/>
      <c r="M29" s="4"/>
      <c r="N29" s="4"/>
      <c r="O29" s="4"/>
    </row>
    <row r="30" spans="1:15" ht="12.75">
      <c r="A30" s="57"/>
      <c r="B30" s="58"/>
      <c r="C30" s="59"/>
      <c r="D30" s="60"/>
      <c r="E30" s="59"/>
      <c r="F30" s="14"/>
      <c r="G30" s="5"/>
      <c r="H30" s="4"/>
      <c r="I30" s="4"/>
      <c r="J30" s="4"/>
      <c r="K30" s="4"/>
      <c r="L30" s="4"/>
      <c r="M30" s="4"/>
      <c r="N30" s="4"/>
      <c r="O30" s="4"/>
    </row>
    <row r="31" spans="1:15" ht="12.75">
      <c r="A31" s="57"/>
      <c r="B31" s="58"/>
      <c r="C31" s="59"/>
      <c r="D31" s="60"/>
      <c r="E31" s="59"/>
      <c r="F31" s="14"/>
      <c r="G31" s="5"/>
      <c r="H31" s="4"/>
      <c r="I31" s="4"/>
      <c r="J31" s="4"/>
      <c r="K31" s="4"/>
      <c r="L31" s="4"/>
      <c r="M31" s="4"/>
      <c r="N31" s="4"/>
      <c r="O31" s="4"/>
    </row>
    <row r="32" spans="1:15" ht="12.75">
      <c r="A32" s="57"/>
      <c r="B32" s="58"/>
      <c r="C32" s="59"/>
      <c r="D32" s="60"/>
      <c r="E32" s="59"/>
      <c r="F32" s="14"/>
      <c r="G32" s="5"/>
      <c r="H32" s="4"/>
      <c r="I32" s="4"/>
      <c r="J32" s="4"/>
      <c r="K32" s="4"/>
      <c r="L32" s="4"/>
      <c r="M32" s="4"/>
      <c r="N32" s="4"/>
      <c r="O32" s="4"/>
    </row>
    <row r="33" spans="1:15" ht="12.75">
      <c r="A33" s="57"/>
      <c r="B33" s="58"/>
      <c r="C33" s="59"/>
      <c r="D33" s="60"/>
      <c r="E33" s="59"/>
      <c r="F33" s="14"/>
      <c r="G33" s="5"/>
      <c r="H33" s="4"/>
      <c r="I33" s="4"/>
      <c r="J33" s="4"/>
      <c r="K33" s="4"/>
      <c r="L33" s="4"/>
      <c r="M33" s="4"/>
      <c r="N33" s="4"/>
      <c r="O33" s="4"/>
    </row>
    <row r="34" spans="1:15" ht="12.75">
      <c r="A34" s="57"/>
      <c r="B34" s="58"/>
      <c r="C34" s="5"/>
      <c r="D34" s="4"/>
      <c r="E34" s="5"/>
      <c r="F34" s="14"/>
      <c r="G34" s="5"/>
      <c r="H34" s="4"/>
      <c r="I34" s="4"/>
      <c r="J34" s="4"/>
      <c r="K34" s="4"/>
      <c r="L34" s="4"/>
      <c r="M34" s="4"/>
      <c r="N34" s="4"/>
      <c r="O34" s="4"/>
    </row>
    <row r="35" spans="1:15" ht="12.75">
      <c r="A35" s="14"/>
      <c r="B35" s="30"/>
      <c r="C35" s="5"/>
      <c r="D35" s="4"/>
      <c r="E35" s="5"/>
      <c r="F35" s="14"/>
      <c r="G35" s="5"/>
      <c r="H35" s="4"/>
      <c r="I35" s="4"/>
      <c r="J35" s="4"/>
      <c r="K35" s="4"/>
      <c r="L35" s="4"/>
      <c r="M35" s="4"/>
      <c r="N35" s="4"/>
      <c r="O35" s="4"/>
    </row>
    <row r="36" spans="1:15" ht="12.75">
      <c r="A36" s="14"/>
      <c r="B36" s="30"/>
      <c r="C36" s="5"/>
      <c r="D36" s="4"/>
      <c r="E36" s="5"/>
      <c r="F36" s="14"/>
      <c r="G36" s="5"/>
      <c r="H36" s="4"/>
      <c r="I36" s="4"/>
      <c r="J36" s="4"/>
      <c r="K36" s="4"/>
      <c r="L36" s="4"/>
      <c r="M36" s="4"/>
      <c r="N36" s="4"/>
      <c r="O36" s="4"/>
    </row>
    <row r="37" spans="1:15" ht="12.75">
      <c r="A37" s="14"/>
      <c r="B37" s="30"/>
      <c r="C37" s="5"/>
      <c r="D37" s="4"/>
      <c r="E37" s="5"/>
      <c r="F37" s="14"/>
      <c r="G37" s="5"/>
      <c r="H37" s="4"/>
      <c r="I37" s="4"/>
      <c r="J37" s="4"/>
      <c r="K37" s="4"/>
      <c r="L37" s="4"/>
      <c r="M37" s="4"/>
      <c r="N37" s="4"/>
      <c r="O37" s="4"/>
    </row>
    <row r="38" spans="1:15" ht="12.75">
      <c r="A38" s="14"/>
      <c r="B38" s="10"/>
      <c r="C38" s="10"/>
      <c r="D38" s="9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 s="41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7"/>
      <c r="B40" s="10"/>
      <c r="C40" s="9"/>
      <c r="D40" s="10"/>
      <c r="E40" s="5"/>
      <c r="F40" s="4"/>
      <c r="G40" s="14"/>
      <c r="H40" s="22"/>
      <c r="I40" s="22"/>
      <c r="J40" s="4"/>
      <c r="K40" s="4"/>
      <c r="L40" s="4"/>
      <c r="M40" s="4"/>
      <c r="N40" s="4"/>
      <c r="O40" s="4"/>
    </row>
    <row r="41" spans="1:15" ht="12.75">
      <c r="A41" s="9"/>
      <c r="B41" s="5"/>
      <c r="C41" s="4"/>
      <c r="D41" s="5"/>
      <c r="E41" s="4"/>
      <c r="F41" s="4"/>
      <c r="G41" s="5"/>
      <c r="H41" s="4"/>
      <c r="I41" s="4"/>
      <c r="J41" s="5"/>
      <c r="K41" s="4"/>
      <c r="L41" s="5"/>
      <c r="M41" s="4"/>
      <c r="N41" s="5"/>
      <c r="O41" s="4"/>
    </row>
    <row r="42" spans="1:15" ht="12.75">
      <c r="A42" s="7"/>
      <c r="B42" s="5"/>
      <c r="C42" s="4"/>
      <c r="D42" s="14"/>
      <c r="E42" s="4"/>
      <c r="F42" s="4"/>
      <c r="G42" s="5"/>
      <c r="H42" s="5"/>
      <c r="I42" s="5"/>
      <c r="J42" s="5"/>
      <c r="K42" s="4"/>
      <c r="L42" s="5"/>
      <c r="M42" s="4"/>
      <c r="N42" s="5"/>
      <c r="O42" s="4"/>
    </row>
    <row r="43" spans="1:15" ht="12.75">
      <c r="A43" s="7"/>
      <c r="B43" s="42"/>
      <c r="C43" s="4"/>
      <c r="D43" s="4"/>
      <c r="E43" s="4"/>
      <c r="F43" s="4"/>
      <c r="G43" s="5"/>
      <c r="H43" s="5"/>
      <c r="I43" s="5"/>
      <c r="J43" s="5"/>
      <c r="K43" s="4"/>
      <c r="L43" s="5"/>
      <c r="M43" s="4"/>
      <c r="N43" s="5"/>
      <c r="O43" s="4"/>
    </row>
    <row r="44" spans="1:15" ht="12.75">
      <c r="A44" s="29"/>
      <c r="B44" s="4"/>
      <c r="C44" s="4"/>
      <c r="D44" s="4"/>
      <c r="E44" s="4"/>
      <c r="F44" s="4"/>
      <c r="G44" s="4"/>
      <c r="H44" s="7"/>
      <c r="I44" s="7"/>
      <c r="J44" s="4"/>
      <c r="K44" s="4"/>
      <c r="L44" s="4"/>
      <c r="M44" s="4"/>
      <c r="N44" s="4"/>
      <c r="O44" s="4"/>
    </row>
    <row r="45" spans="1:15" ht="12.75">
      <c r="A45" s="29"/>
      <c r="B45" s="4"/>
      <c r="C45" s="4"/>
      <c r="D45" s="4"/>
      <c r="E45" s="4"/>
      <c r="F45" s="4"/>
      <c r="G45" s="4"/>
      <c r="H45" s="7"/>
      <c r="I45" s="7"/>
      <c r="J45" s="4"/>
      <c r="K45" s="4"/>
      <c r="L45" s="4"/>
      <c r="M45" s="4"/>
      <c r="N45" s="4"/>
      <c r="O45" s="4"/>
    </row>
    <row r="46" spans="1:10" ht="12.75">
      <c r="A46" s="7"/>
      <c r="B46" s="10"/>
      <c r="C46" s="10"/>
      <c r="D46" s="10"/>
      <c r="E46" s="10"/>
      <c r="F46" s="10"/>
      <c r="G46" s="8"/>
      <c r="J46" s="2"/>
    </row>
    <row r="47" spans="1:4" ht="12.75">
      <c r="A47" s="41"/>
      <c r="B47" s="4"/>
      <c r="C47" s="4"/>
      <c r="D47" s="4"/>
    </row>
    <row r="48" spans="1:4" ht="12.75">
      <c r="A48" s="7"/>
      <c r="B48" s="4"/>
      <c r="C48" s="4"/>
      <c r="D48" s="4"/>
    </row>
    <row r="49" spans="1:7" ht="12.75">
      <c r="A49" s="7"/>
      <c r="B49" s="6"/>
      <c r="C49" s="4"/>
      <c r="D49" s="4"/>
      <c r="E49" s="4"/>
      <c r="F49" s="4"/>
      <c r="G49" s="3"/>
    </row>
    <row r="50" spans="1:4" ht="13.5">
      <c r="A50" s="46"/>
      <c r="B50" s="4"/>
      <c r="C50" s="4"/>
      <c r="D50" s="4"/>
    </row>
    <row r="51" spans="1:9" ht="12.75">
      <c r="A51" s="7"/>
      <c r="B51" s="36"/>
      <c r="C51" s="5"/>
      <c r="D51" s="4"/>
      <c r="E51" s="4"/>
      <c r="F51" s="4"/>
      <c r="G51" s="1"/>
      <c r="H51" s="23"/>
      <c r="I51" s="23"/>
    </row>
    <row r="52" spans="1:9" ht="12.75">
      <c r="A52" s="7"/>
      <c r="B52" s="14"/>
      <c r="C52" s="4"/>
      <c r="D52" s="37"/>
      <c r="E52" s="4"/>
      <c r="F52" s="5"/>
      <c r="G52" s="2"/>
      <c r="H52" s="23"/>
      <c r="I52" s="23"/>
    </row>
    <row r="53" spans="1:9" ht="12.75">
      <c r="A53" s="47"/>
      <c r="B53" s="14"/>
      <c r="C53" s="5"/>
      <c r="D53" s="37"/>
      <c r="E53" s="4"/>
      <c r="F53" s="4"/>
      <c r="H53" s="1"/>
      <c r="I53" s="1"/>
    </row>
    <row r="54" spans="1:9" ht="12.75">
      <c r="A54" s="29"/>
      <c r="B54" s="4"/>
      <c r="C54" s="4"/>
      <c r="D54" s="37"/>
      <c r="H54" s="1"/>
      <c r="I54" s="1"/>
    </row>
    <row r="55" spans="1:9" ht="12.75">
      <c r="A55" s="7"/>
      <c r="B55" s="4"/>
      <c r="C55" s="4"/>
      <c r="D55" s="37"/>
      <c r="H55" s="1"/>
      <c r="I55" s="1"/>
    </row>
    <row r="56" spans="1:9" ht="12.75">
      <c r="A56" s="29"/>
      <c r="B56" s="9"/>
      <c r="C56" s="4"/>
      <c r="D56" s="37"/>
      <c r="H56" s="1"/>
      <c r="I56" s="1"/>
    </row>
    <row r="57" spans="1:9" ht="12.75">
      <c r="A57" s="7"/>
      <c r="B57" s="9"/>
      <c r="C57" s="4"/>
      <c r="D57" s="37"/>
      <c r="H57" s="1"/>
      <c r="I57" s="1"/>
    </row>
    <row r="58" spans="1:9" ht="12.75">
      <c r="A58" s="7"/>
      <c r="B58" s="4"/>
      <c r="C58" s="5"/>
      <c r="D58" s="37"/>
      <c r="H58" s="1"/>
      <c r="I58" s="1"/>
    </row>
    <row r="59" spans="1:4" ht="12.75">
      <c r="A59" s="7"/>
      <c r="B59" s="4"/>
      <c r="C59" s="5"/>
      <c r="D59" s="37"/>
    </row>
    <row r="60" spans="1:7" ht="12.75">
      <c r="A60" s="7"/>
      <c r="B60" s="10"/>
      <c r="C60" s="5"/>
      <c r="D60" s="10"/>
      <c r="E60" s="31"/>
      <c r="F60" s="32"/>
      <c r="G60" s="33"/>
    </row>
    <row r="61" spans="1:4" ht="12.75">
      <c r="A61" s="41"/>
      <c r="B61" s="4"/>
      <c r="C61" s="4"/>
      <c r="D61" s="4"/>
    </row>
    <row r="62" spans="1:5" ht="12.75">
      <c r="A62" s="7"/>
      <c r="B62" s="4"/>
      <c r="C62" s="4"/>
      <c r="D62" s="4"/>
      <c r="E62" s="1"/>
    </row>
    <row r="63" spans="1:4" ht="12.75">
      <c r="A63" s="7"/>
      <c r="B63" s="4"/>
      <c r="C63" s="4"/>
      <c r="D63" s="4"/>
    </row>
    <row r="64" spans="1:4" ht="12.75">
      <c r="A64" s="7"/>
      <c r="B64" s="4"/>
      <c r="C64" s="4"/>
      <c r="D64" s="4"/>
    </row>
    <row r="65" spans="1:4" ht="12.75">
      <c r="A65" s="7"/>
      <c r="B65" s="4"/>
      <c r="C65" s="4"/>
      <c r="D65" s="4"/>
    </row>
    <row r="66" spans="1:4" ht="12.75">
      <c r="A66" s="7"/>
      <c r="B66" s="4"/>
      <c r="C66" s="4"/>
      <c r="D66" s="4"/>
    </row>
    <row r="67" spans="1:4" ht="12.75">
      <c r="A67" s="7"/>
      <c r="B67" s="4"/>
      <c r="C67" s="4"/>
      <c r="D67" s="4"/>
    </row>
    <row r="68" spans="1:4" ht="12.75">
      <c r="A68" s="7"/>
      <c r="B68" s="4"/>
      <c r="C68" s="4"/>
      <c r="D68" s="4"/>
    </row>
    <row r="69" spans="1:4" ht="12.75">
      <c r="A69" s="7"/>
      <c r="B69" s="4"/>
      <c r="C69" s="4"/>
      <c r="D69" s="4"/>
    </row>
    <row r="70" ht="12.75">
      <c r="A70" s="7"/>
    </row>
    <row r="71" ht="12.75">
      <c r="A71" s="12"/>
    </row>
  </sheetData>
  <sheetProtection/>
  <mergeCells count="1">
    <mergeCell ref="G5:I5"/>
  </mergeCells>
  <printOptions/>
  <pageMargins left="0.2362204724409449" right="0.2362204724409449" top="0.15748031496062992" bottom="0" header="0.31496062992125984" footer="0.31496062992125984"/>
  <pageSetup fitToHeight="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78.875" style="0" customWidth="1"/>
    <col min="2" max="2" width="10.625" style="0" bestFit="1" customWidth="1"/>
    <col min="3" max="3" width="11.50390625" style="0" customWidth="1"/>
    <col min="4" max="4" width="10.625" style="0" customWidth="1"/>
    <col min="6" max="6" width="13.125" style="0" customWidth="1"/>
    <col min="7" max="7" width="14.00390625" style="0" customWidth="1"/>
    <col min="8" max="8" width="11.125" style="0" customWidth="1"/>
    <col min="9" max="9" width="17.50390625" style="0" customWidth="1"/>
    <col min="10" max="10" width="27.125" style="0" bestFit="1" customWidth="1"/>
  </cols>
  <sheetData>
    <row r="1" spans="1:6" ht="17.25">
      <c r="A1" s="66" t="s">
        <v>45</v>
      </c>
      <c r="B1" s="62" t="s">
        <v>11</v>
      </c>
      <c r="C1" s="62"/>
      <c r="D1" s="62"/>
      <c r="E1" s="62"/>
      <c r="F1" s="62"/>
    </row>
    <row r="2" spans="1:7" ht="20.25">
      <c r="A2" s="11" t="s">
        <v>2</v>
      </c>
      <c r="B2" s="62" t="s">
        <v>12</v>
      </c>
      <c r="C2" s="62"/>
      <c r="D2" s="62"/>
      <c r="E2" s="62"/>
      <c r="F2" s="62"/>
      <c r="G2" s="1"/>
    </row>
    <row r="4" spans="3:15" ht="12.75">
      <c r="C4" s="4"/>
      <c r="D4" s="4"/>
      <c r="E4" s="4"/>
      <c r="F4" s="4"/>
      <c r="H4" s="15"/>
      <c r="I4" s="15"/>
      <c r="J4" s="4"/>
      <c r="K4" s="4"/>
      <c r="L4" s="4"/>
      <c r="M4" s="4"/>
      <c r="N4" s="4"/>
      <c r="O4" s="4"/>
    </row>
    <row r="5" spans="1:15" ht="24.75" customHeight="1">
      <c r="A5" s="16" t="s">
        <v>0</v>
      </c>
      <c r="B5" s="67" t="s">
        <v>6</v>
      </c>
      <c r="C5" s="18" t="s">
        <v>1</v>
      </c>
      <c r="D5" s="6"/>
      <c r="E5" s="6"/>
      <c r="F5" s="6"/>
      <c r="G5" s="106"/>
      <c r="H5" s="107"/>
      <c r="I5" s="107"/>
      <c r="J5" s="4"/>
      <c r="K5" s="4"/>
      <c r="L5" s="4"/>
      <c r="M5" s="4"/>
      <c r="N5" s="4"/>
      <c r="O5" s="4"/>
    </row>
    <row r="6" spans="1:15" ht="12.75">
      <c r="A6" s="20" t="s">
        <v>56</v>
      </c>
      <c r="B6" s="70">
        <f>B7+B8+B9+B11+B10+B12+B13+B15+B16+B17+B18+B19+B20+B21+B22+B23+B24</f>
        <v>10466447.98</v>
      </c>
      <c r="C6" s="35">
        <f>C7+C8+C9+C11+C10+C12+C13+C15+C16+C17+C18+C19+C20+C21+C22+C23+C24</f>
        <v>10466447.98</v>
      </c>
      <c r="D6" s="5"/>
      <c r="E6" s="4"/>
      <c r="F6" s="14"/>
      <c r="G6" s="5"/>
      <c r="H6" s="26"/>
      <c r="I6" s="26"/>
      <c r="J6" s="5"/>
      <c r="K6" s="4"/>
      <c r="L6" s="5"/>
      <c r="M6" s="4"/>
      <c r="N6" s="5"/>
      <c r="O6" s="4"/>
    </row>
    <row r="7" spans="1:15" ht="12.75">
      <c r="A7" s="18" t="s">
        <v>58</v>
      </c>
      <c r="B7" s="50">
        <f>660634+917898+355358</f>
        <v>1933890</v>
      </c>
      <c r="C7" s="27">
        <f>660634+917898+355358</f>
        <v>1933890</v>
      </c>
      <c r="D7" s="5"/>
      <c r="E7" s="4"/>
      <c r="F7" s="14"/>
      <c r="G7" s="5"/>
      <c r="H7" s="26"/>
      <c r="I7" s="26"/>
      <c r="J7" s="5"/>
      <c r="K7" s="4"/>
      <c r="L7" s="5"/>
      <c r="M7" s="4"/>
      <c r="N7" s="5"/>
      <c r="O7" s="4"/>
    </row>
    <row r="8" spans="1:15" ht="12.75">
      <c r="A8" s="18" t="s">
        <v>40</v>
      </c>
      <c r="B8" s="70">
        <f>B7*0.302</f>
        <v>584034.78</v>
      </c>
      <c r="C8" s="35">
        <f>C7*0.302</f>
        <v>584034.78</v>
      </c>
      <c r="D8" s="5"/>
      <c r="E8" s="4"/>
      <c r="F8" s="14"/>
      <c r="G8" s="5"/>
      <c r="H8" s="26"/>
      <c r="I8" s="26"/>
      <c r="J8" s="5"/>
      <c r="K8" s="4"/>
      <c r="L8" s="5"/>
      <c r="M8" s="4"/>
      <c r="N8" s="5"/>
      <c r="O8" s="4"/>
    </row>
    <row r="9" spans="1:15" ht="12.75">
      <c r="A9" s="18" t="s">
        <v>59</v>
      </c>
      <c r="B9" s="50"/>
      <c r="C9" s="27"/>
      <c r="D9" s="5"/>
      <c r="E9" s="4"/>
      <c r="F9" s="14"/>
      <c r="G9" s="5"/>
      <c r="H9" s="26"/>
      <c r="I9" s="26"/>
      <c r="J9" s="5"/>
      <c r="K9" s="4"/>
      <c r="L9" s="5"/>
      <c r="M9" s="4"/>
      <c r="N9" s="5"/>
      <c r="O9" s="4"/>
    </row>
    <row r="10" spans="1:15" ht="12.75">
      <c r="A10" s="18" t="s">
        <v>60</v>
      </c>
      <c r="B10" s="50"/>
      <c r="C10" s="27"/>
      <c r="D10" s="5"/>
      <c r="E10" s="4"/>
      <c r="F10" s="14"/>
      <c r="G10" s="5"/>
      <c r="H10" s="26"/>
      <c r="I10" s="26"/>
      <c r="J10" s="5"/>
      <c r="K10" s="4"/>
      <c r="L10" s="5"/>
      <c r="M10" s="4"/>
      <c r="N10" s="5"/>
      <c r="O10" s="4"/>
    </row>
    <row r="11" spans="1:15" ht="12.75">
      <c r="A11" s="18" t="s">
        <v>61</v>
      </c>
      <c r="B11" s="50">
        <v>9000</v>
      </c>
      <c r="C11" s="27">
        <v>9000</v>
      </c>
      <c r="D11" s="5"/>
      <c r="E11" s="4"/>
      <c r="F11" s="14"/>
      <c r="G11" s="5"/>
      <c r="H11" s="26"/>
      <c r="I11" s="26"/>
      <c r="J11" s="5"/>
      <c r="K11" s="4"/>
      <c r="L11" s="5"/>
      <c r="M11" s="4"/>
      <c r="N11" s="5"/>
      <c r="O11" s="4"/>
    </row>
    <row r="12" spans="1:15" ht="12.75">
      <c r="A12" s="18" t="s">
        <v>62</v>
      </c>
      <c r="B12" s="50">
        <f>201242*12</f>
        <v>2414904</v>
      </c>
      <c r="C12" s="27">
        <f>201242*12</f>
        <v>2414904</v>
      </c>
      <c r="D12" s="5"/>
      <c r="E12" s="4"/>
      <c r="F12" s="14"/>
      <c r="G12" s="5"/>
      <c r="H12" s="26"/>
      <c r="I12" s="26"/>
      <c r="J12" s="5"/>
      <c r="K12" s="4"/>
      <c r="L12" s="5"/>
      <c r="M12" s="4"/>
      <c r="N12" s="5"/>
      <c r="O12" s="4"/>
    </row>
    <row r="13" spans="1:15" ht="12.75">
      <c r="A13" s="18" t="s">
        <v>63</v>
      </c>
      <c r="B13" s="50">
        <f>65000*12</f>
        <v>780000</v>
      </c>
      <c r="C13" s="27">
        <f>65000*12</f>
        <v>780000</v>
      </c>
      <c r="D13" s="5"/>
      <c r="E13" s="4"/>
      <c r="F13" s="14"/>
      <c r="G13" s="5"/>
      <c r="H13" s="26"/>
      <c r="I13" s="26"/>
      <c r="J13" s="5"/>
      <c r="K13" s="4"/>
      <c r="L13" s="5"/>
      <c r="M13" s="4"/>
      <c r="N13" s="5"/>
      <c r="O13" s="4"/>
    </row>
    <row r="14" spans="1:15" ht="12.75">
      <c r="A14" s="18" t="s">
        <v>64</v>
      </c>
      <c r="B14" s="70">
        <f>9637.43*12</f>
        <v>115649.16</v>
      </c>
      <c r="C14" s="35">
        <f>9637.43*12</f>
        <v>115649.16</v>
      </c>
      <c r="D14" s="5"/>
      <c r="E14" s="4"/>
      <c r="F14" s="14"/>
      <c r="G14" s="5"/>
      <c r="H14" s="26"/>
      <c r="I14" s="26"/>
      <c r="J14" s="5"/>
      <c r="K14" s="4"/>
      <c r="L14" s="5"/>
      <c r="M14" s="4"/>
      <c r="N14" s="5"/>
      <c r="O14" s="4"/>
    </row>
    <row r="15" spans="1:15" ht="12.75">
      <c r="A15" s="18" t="s">
        <v>65</v>
      </c>
      <c r="B15" s="50">
        <f>201690/3*4</f>
        <v>268920</v>
      </c>
      <c r="C15" s="27">
        <f>201690/3*4</f>
        <v>268920</v>
      </c>
      <c r="D15" s="5"/>
      <c r="E15" s="4"/>
      <c r="F15" s="14"/>
      <c r="G15" s="5"/>
      <c r="H15" s="26"/>
      <c r="I15" s="26"/>
      <c r="J15" s="5"/>
      <c r="K15" s="4"/>
      <c r="L15" s="5"/>
      <c r="M15" s="4"/>
      <c r="N15" s="5"/>
      <c r="O15" s="4"/>
    </row>
    <row r="16" spans="1:15" ht="12.75">
      <c r="A16" s="18" t="s">
        <v>66</v>
      </c>
      <c r="B16" s="70">
        <f>124134.6*12</f>
        <v>1489615.2000000002</v>
      </c>
      <c r="C16" s="35">
        <f>124134.6*12</f>
        <v>1489615.2000000002</v>
      </c>
      <c r="D16" s="5"/>
      <c r="E16" s="4"/>
      <c r="F16" s="14"/>
      <c r="G16" s="5"/>
      <c r="H16" s="26"/>
      <c r="I16" s="26"/>
      <c r="J16" s="5"/>
      <c r="K16" s="4"/>
      <c r="L16" s="5"/>
      <c r="M16" s="4"/>
      <c r="N16" s="5"/>
      <c r="O16" s="4"/>
    </row>
    <row r="17" spans="1:15" ht="12.75">
      <c r="A17" s="18" t="s">
        <v>67</v>
      </c>
      <c r="B17" s="50">
        <f>8800*12</f>
        <v>105600</v>
      </c>
      <c r="C17" s="27">
        <f>8800*12</f>
        <v>105600</v>
      </c>
      <c r="D17" s="5"/>
      <c r="E17" s="4"/>
      <c r="F17" s="14"/>
      <c r="G17" s="5"/>
      <c r="H17" s="26"/>
      <c r="I17" s="26"/>
      <c r="J17" s="5"/>
      <c r="K17" s="4"/>
      <c r="L17" s="5"/>
      <c r="M17" s="4"/>
      <c r="N17" s="5"/>
      <c r="O17" s="4"/>
    </row>
    <row r="18" spans="1:15" ht="12.75">
      <c r="A18" s="18" t="s">
        <v>68</v>
      </c>
      <c r="B18" s="50">
        <v>117553</v>
      </c>
      <c r="C18" s="27">
        <v>117553</v>
      </c>
      <c r="D18" s="5"/>
      <c r="E18" s="4"/>
      <c r="F18" s="14"/>
      <c r="G18" s="5"/>
      <c r="H18" s="26"/>
      <c r="I18" s="26"/>
      <c r="J18" s="5"/>
      <c r="K18" s="4"/>
      <c r="L18" s="5"/>
      <c r="M18" s="4"/>
      <c r="N18" s="5"/>
      <c r="O18" s="4"/>
    </row>
    <row r="19" spans="1:15" ht="12.75">
      <c r="A19" s="18" t="s">
        <v>69</v>
      </c>
      <c r="B19" s="50">
        <v>600000</v>
      </c>
      <c r="C19" s="27">
        <v>600000</v>
      </c>
      <c r="D19" s="5"/>
      <c r="E19" s="4"/>
      <c r="F19" s="14"/>
      <c r="G19" s="5"/>
      <c r="H19" s="26"/>
      <c r="I19" s="26"/>
      <c r="J19" s="5"/>
      <c r="K19" s="4"/>
      <c r="L19" s="5"/>
      <c r="M19" s="4"/>
      <c r="N19" s="5"/>
      <c r="O19" s="4"/>
    </row>
    <row r="20" spans="1:15" ht="12.75">
      <c r="A20" s="18" t="s">
        <v>70</v>
      </c>
      <c r="B20" s="50">
        <f>(113579+31815)*12</f>
        <v>1744728</v>
      </c>
      <c r="C20" s="27">
        <f>(113579+31815)*12</f>
        <v>1744728</v>
      </c>
      <c r="D20" s="5"/>
      <c r="E20" s="4"/>
      <c r="F20" s="14"/>
      <c r="G20" s="5"/>
      <c r="H20" s="26"/>
      <c r="I20" s="26"/>
      <c r="J20" s="5"/>
      <c r="K20" s="4"/>
      <c r="L20" s="5"/>
      <c r="M20" s="4"/>
      <c r="N20" s="5"/>
      <c r="O20" s="4"/>
    </row>
    <row r="21" spans="1:15" ht="12.75">
      <c r="A21" s="18" t="s">
        <v>71</v>
      </c>
      <c r="B21" s="50">
        <v>297725</v>
      </c>
      <c r="C21" s="27">
        <v>297725</v>
      </c>
      <c r="D21" s="5"/>
      <c r="E21" s="4"/>
      <c r="F21" s="14"/>
      <c r="G21" s="5"/>
      <c r="H21" s="26"/>
      <c r="I21" s="26"/>
      <c r="J21" s="5"/>
      <c r="K21" s="4"/>
      <c r="L21" s="5"/>
      <c r="M21" s="4"/>
      <c r="N21" s="5"/>
      <c r="O21" s="4"/>
    </row>
    <row r="22" spans="1:15" ht="12.75">
      <c r="A22" s="18" t="s">
        <v>72</v>
      </c>
      <c r="B22" s="50">
        <v>51100</v>
      </c>
      <c r="C22" s="27">
        <v>51100</v>
      </c>
      <c r="D22" s="5"/>
      <c r="E22" s="4"/>
      <c r="F22" s="14"/>
      <c r="G22" s="5"/>
      <c r="H22" s="26"/>
      <c r="I22" s="26"/>
      <c r="J22" s="5"/>
      <c r="K22" s="4"/>
      <c r="L22" s="5"/>
      <c r="M22" s="4"/>
      <c r="N22" s="5"/>
      <c r="O22" s="4"/>
    </row>
    <row r="23" spans="1:15" ht="12.75">
      <c r="A23" s="18" t="s">
        <v>73</v>
      </c>
      <c r="B23" s="50">
        <v>49378</v>
      </c>
      <c r="C23" s="27">
        <v>49378</v>
      </c>
      <c r="D23" s="5"/>
      <c r="E23" s="4"/>
      <c r="F23" s="14"/>
      <c r="G23" s="5"/>
      <c r="H23" s="26"/>
      <c r="I23" s="26"/>
      <c r="J23" s="5"/>
      <c r="K23" s="4"/>
      <c r="L23" s="5"/>
      <c r="M23" s="4"/>
      <c r="N23" s="5"/>
      <c r="O23" s="4"/>
    </row>
    <row r="24" spans="1:15" ht="12.75">
      <c r="A24" s="18" t="s">
        <v>77</v>
      </c>
      <c r="B24" s="50">
        <v>20000</v>
      </c>
      <c r="C24" s="27">
        <v>20000</v>
      </c>
      <c r="D24" s="5"/>
      <c r="E24" s="4"/>
      <c r="F24" s="14"/>
      <c r="G24" s="5"/>
      <c r="H24" s="26"/>
      <c r="I24" s="26"/>
      <c r="J24" s="5"/>
      <c r="K24" s="4"/>
      <c r="L24" s="5"/>
      <c r="M24" s="4"/>
      <c r="N24" s="5"/>
      <c r="O24" s="4"/>
    </row>
    <row r="25" spans="1:15" ht="12.75">
      <c r="A25" s="20" t="s">
        <v>57</v>
      </c>
      <c r="B25" s="70">
        <v>486000</v>
      </c>
      <c r="C25" s="35">
        <v>486000</v>
      </c>
      <c r="D25" s="5"/>
      <c r="E25" s="4"/>
      <c r="F25" s="14"/>
      <c r="G25" s="5"/>
      <c r="H25" s="26"/>
      <c r="I25" s="26"/>
      <c r="J25" s="5"/>
      <c r="K25" s="4"/>
      <c r="L25" s="5"/>
      <c r="M25" s="4"/>
      <c r="N25" s="5"/>
      <c r="O25" s="4"/>
    </row>
    <row r="26" spans="1:15" ht="12.75">
      <c r="A26" s="72"/>
      <c r="B26" s="37"/>
      <c r="C26" s="37"/>
      <c r="D26" s="5"/>
      <c r="E26" s="4"/>
      <c r="F26" s="14"/>
      <c r="G26" s="5"/>
      <c r="H26" s="26"/>
      <c r="I26" s="26"/>
      <c r="J26" s="5"/>
      <c r="K26" s="4"/>
      <c r="L26" s="5"/>
      <c r="M26" s="4"/>
      <c r="N26" s="5"/>
      <c r="O26" s="4"/>
    </row>
    <row r="27" spans="1:15" ht="12.75">
      <c r="A27" s="76" t="s">
        <v>44</v>
      </c>
      <c r="B27" s="65"/>
      <c r="C27" s="37"/>
      <c r="D27" s="5"/>
      <c r="E27" s="4"/>
      <c r="F27" s="5"/>
      <c r="G27" s="5"/>
      <c r="H27" s="26"/>
      <c r="I27" s="26"/>
      <c r="J27" s="5"/>
      <c r="K27" s="4"/>
      <c r="L27" s="5"/>
      <c r="M27" s="4"/>
      <c r="N27" s="5"/>
      <c r="O27" s="4"/>
    </row>
    <row r="28" spans="1:15" ht="12.75">
      <c r="A28" s="78"/>
      <c r="B28" s="43"/>
      <c r="C28" s="37"/>
      <c r="D28" s="4"/>
      <c r="E28" s="4"/>
      <c r="F28" s="4"/>
      <c r="G28" s="5"/>
      <c r="H28" s="26"/>
      <c r="I28" s="26"/>
      <c r="J28" s="5"/>
      <c r="K28" s="4"/>
      <c r="L28" s="5"/>
      <c r="M28" s="4"/>
      <c r="N28" s="5"/>
      <c r="O28" s="4"/>
    </row>
    <row r="29" spans="1:15" ht="12.75">
      <c r="A29" s="78"/>
      <c r="B29" s="30"/>
      <c r="C29" s="30"/>
      <c r="D29" s="5"/>
      <c r="E29" s="4"/>
      <c r="F29" s="5"/>
      <c r="G29" s="5"/>
      <c r="H29" s="26"/>
      <c r="I29" s="26"/>
      <c r="J29" s="5"/>
      <c r="K29" s="4"/>
      <c r="L29" s="5"/>
      <c r="M29" s="4"/>
      <c r="N29" s="5"/>
      <c r="O29" s="4"/>
    </row>
    <row r="30" spans="1:15" ht="12.75">
      <c r="A30" s="48"/>
      <c r="B30" s="43"/>
      <c r="C30" s="37"/>
      <c r="D30" s="4"/>
      <c r="E30" s="4"/>
      <c r="F30" s="4"/>
      <c r="G30" s="5"/>
      <c r="H30" s="26"/>
      <c r="I30" s="26"/>
      <c r="J30" s="5"/>
      <c r="K30" s="4"/>
      <c r="L30" s="5"/>
      <c r="M30" s="4"/>
      <c r="N30" s="5"/>
      <c r="O30" s="4"/>
    </row>
    <row r="31" spans="1:15" ht="12.75">
      <c r="A31" s="48"/>
      <c r="B31" s="5"/>
      <c r="C31" s="37"/>
      <c r="D31" s="4"/>
      <c r="E31" s="4"/>
      <c r="F31" s="4"/>
      <c r="G31" s="5"/>
      <c r="H31" s="26"/>
      <c r="I31" s="26"/>
      <c r="J31" s="5"/>
      <c r="K31" s="4"/>
      <c r="L31" s="5"/>
      <c r="M31" s="4"/>
      <c r="N31" s="5"/>
      <c r="O31" s="4"/>
    </row>
    <row r="32" spans="1:15" ht="12.75">
      <c r="A32" s="48"/>
      <c r="B32" s="5"/>
      <c r="C32" s="37"/>
      <c r="D32" s="4"/>
      <c r="E32" s="4"/>
      <c r="F32" s="4"/>
      <c r="G32" s="5"/>
      <c r="H32" s="26"/>
      <c r="I32" s="26"/>
      <c r="J32" s="5"/>
      <c r="K32" s="4"/>
      <c r="L32" s="5"/>
      <c r="M32" s="4"/>
      <c r="N32" s="5"/>
      <c r="O32" s="4"/>
    </row>
    <row r="33" spans="1:15" ht="12.75">
      <c r="A33" s="48"/>
      <c r="B33" s="5"/>
      <c r="C33" s="37"/>
      <c r="D33" s="4"/>
      <c r="E33" s="4"/>
      <c r="F33" s="4"/>
      <c r="G33" s="5"/>
      <c r="H33" s="5"/>
      <c r="I33" s="5"/>
      <c r="J33" s="5"/>
      <c r="K33" s="4"/>
      <c r="L33" s="5"/>
      <c r="M33" s="4"/>
      <c r="N33" s="5"/>
      <c r="O33" s="4"/>
    </row>
    <row r="34" spans="1:15" ht="12.75">
      <c r="A34" s="48"/>
      <c r="B34" s="5"/>
      <c r="C34" s="37"/>
      <c r="D34" s="4"/>
      <c r="E34" s="4"/>
      <c r="F34" s="4"/>
      <c r="G34" s="5"/>
      <c r="H34" s="5"/>
      <c r="I34" s="5"/>
      <c r="J34" s="5"/>
      <c r="K34" s="4"/>
      <c r="L34" s="5"/>
      <c r="M34" s="4"/>
      <c r="N34" s="5"/>
      <c r="O34" s="4"/>
    </row>
    <row r="35" spans="1:15" ht="12.75">
      <c r="A35" s="48"/>
      <c r="B35" s="5"/>
      <c r="C35" s="37"/>
      <c r="D35" s="4"/>
      <c r="E35" s="5"/>
      <c r="F35" s="5"/>
      <c r="G35" s="5"/>
      <c r="H35" s="21"/>
      <c r="I35" s="21"/>
      <c r="J35" s="5"/>
      <c r="K35" s="4"/>
      <c r="L35" s="5"/>
      <c r="M35" s="4"/>
      <c r="N35" s="5"/>
      <c r="O35" s="4"/>
    </row>
    <row r="36" spans="1:15" ht="12.75">
      <c r="A36" s="79"/>
      <c r="B36" s="5"/>
      <c r="C36" s="4"/>
      <c r="D36" s="4"/>
      <c r="F36" s="14"/>
      <c r="G36" s="5"/>
      <c r="H36" s="5"/>
      <c r="I36" s="5"/>
      <c r="J36" s="5"/>
      <c r="K36" s="4"/>
      <c r="L36" s="5"/>
      <c r="M36" s="4"/>
      <c r="N36" s="5"/>
      <c r="O36" s="4"/>
    </row>
    <row r="37" spans="1:15" ht="12.75">
      <c r="A37" s="49"/>
      <c r="B37" s="4"/>
      <c r="C37" s="4"/>
      <c r="D37" s="4"/>
      <c r="F37" s="14"/>
      <c r="G37" s="5"/>
      <c r="H37" s="5"/>
      <c r="I37" s="5"/>
      <c r="J37" s="5"/>
      <c r="K37" s="4"/>
      <c r="L37" s="5"/>
      <c r="M37" s="4"/>
      <c r="N37" s="5"/>
      <c r="O37" s="4"/>
    </row>
    <row r="38" spans="1:15" ht="12.75">
      <c r="A38" s="48"/>
      <c r="B38" s="5"/>
      <c r="C38" s="30"/>
      <c r="D38" s="4"/>
      <c r="F38" s="14"/>
      <c r="G38" s="5"/>
      <c r="H38" s="5"/>
      <c r="I38" s="5"/>
      <c r="J38" s="5"/>
      <c r="K38" s="4"/>
      <c r="L38" s="5"/>
      <c r="M38" s="4"/>
      <c r="N38" s="5"/>
      <c r="O38" s="4"/>
    </row>
    <row r="39" spans="1:15" ht="12.75">
      <c r="A39" s="48"/>
      <c r="B39" s="5"/>
      <c r="C39" s="5"/>
      <c r="D39" s="5"/>
      <c r="F39" s="14"/>
      <c r="G39" s="5"/>
      <c r="H39" s="5"/>
      <c r="I39" s="5"/>
      <c r="J39" s="5"/>
      <c r="K39" s="4"/>
      <c r="L39" s="5"/>
      <c r="M39" s="4"/>
      <c r="N39" s="5"/>
      <c r="O39" s="4"/>
    </row>
    <row r="40" spans="1:15" ht="12.75">
      <c r="A40" s="48"/>
      <c r="B40" s="5"/>
      <c r="C40" s="37"/>
      <c r="D40" s="37"/>
      <c r="F40" s="14"/>
      <c r="G40" s="5"/>
      <c r="H40" s="5"/>
      <c r="I40" s="5"/>
      <c r="J40" s="5"/>
      <c r="K40" s="4"/>
      <c r="L40" s="5"/>
      <c r="M40" s="4"/>
      <c r="N40" s="5"/>
      <c r="O40" s="4"/>
    </row>
    <row r="41" spans="1:15" ht="12.75">
      <c r="A41" s="48"/>
      <c r="B41" s="5"/>
      <c r="C41" s="30"/>
      <c r="D41" s="30"/>
      <c r="F41" s="14"/>
      <c r="G41" s="5"/>
      <c r="H41" s="5"/>
      <c r="I41" s="5"/>
      <c r="J41" s="5"/>
      <c r="K41" s="4"/>
      <c r="L41" s="5"/>
      <c r="M41" s="4"/>
      <c r="N41" s="5"/>
      <c r="O41" s="4"/>
    </row>
    <row r="42" spans="1:15" ht="12.75">
      <c r="A42" s="37"/>
      <c r="B42" s="5"/>
      <c r="C42" s="4"/>
      <c r="D42" s="4"/>
      <c r="F42" s="14"/>
      <c r="G42" s="5"/>
      <c r="H42" s="5"/>
      <c r="I42" s="5"/>
      <c r="J42" s="5"/>
      <c r="K42" s="4"/>
      <c r="L42" s="5"/>
      <c r="M42" s="4"/>
      <c r="N42" s="5"/>
      <c r="O42" s="4"/>
    </row>
    <row r="43" spans="1:15" ht="12.75">
      <c r="A43" s="48"/>
      <c r="B43" s="5"/>
      <c r="C43" s="5"/>
      <c r="D43" s="5"/>
      <c r="F43" s="14"/>
      <c r="G43" s="5"/>
      <c r="H43" s="5"/>
      <c r="I43" s="5"/>
      <c r="J43" s="5"/>
      <c r="K43" s="4"/>
      <c r="L43" s="5"/>
      <c r="M43" s="4"/>
      <c r="N43" s="5"/>
      <c r="O43" s="4"/>
    </row>
    <row r="44" spans="1:15" ht="12.75">
      <c r="A44" s="4"/>
      <c r="B44" s="44"/>
      <c r="C44" s="5"/>
      <c r="D44" s="5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49"/>
      <c r="B45" s="43"/>
      <c r="C45" s="5"/>
      <c r="D45" s="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49"/>
      <c r="B46" s="30"/>
      <c r="C46" s="5"/>
      <c r="D46" s="4"/>
      <c r="E46" s="5"/>
      <c r="F46" s="28"/>
      <c r="G46" s="4"/>
      <c r="H46" s="4"/>
      <c r="I46" s="4"/>
      <c r="J46" s="4"/>
      <c r="K46" s="4"/>
      <c r="L46" s="4"/>
      <c r="M46" s="4"/>
      <c r="N46" s="4"/>
      <c r="O46" s="4"/>
    </row>
    <row r="47" spans="2:15" ht="12.75">
      <c r="B47" s="30"/>
      <c r="C47" s="5"/>
      <c r="D47" s="37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56"/>
      <c r="B48" s="30"/>
      <c r="C48" s="5"/>
      <c r="D48" s="4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49"/>
      <c r="B49" s="30"/>
      <c r="C49" s="5"/>
      <c r="D49" s="4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49"/>
      <c r="B50" s="30"/>
      <c r="C50" s="5"/>
      <c r="D50" s="5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4"/>
      <c r="B51" s="30"/>
      <c r="C51" s="5"/>
      <c r="D51" s="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9"/>
      <c r="B52" s="30"/>
      <c r="C52" s="5"/>
      <c r="D52" s="10"/>
      <c r="E52" s="4"/>
      <c r="F52" s="28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9"/>
      <c r="B53" s="58"/>
      <c r="C53" s="59"/>
      <c r="D53" s="60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61"/>
      <c r="B54" s="45"/>
      <c r="C54" s="10"/>
      <c r="D54" s="4"/>
      <c r="E54" s="5"/>
      <c r="F54" s="14"/>
      <c r="G54" s="5"/>
      <c r="H54" s="4"/>
      <c r="I54" s="4"/>
      <c r="J54" s="4"/>
      <c r="K54" s="4"/>
      <c r="L54" s="4"/>
      <c r="M54" s="4"/>
      <c r="N54" s="4"/>
      <c r="O54" s="4"/>
    </row>
    <row r="55" spans="1:15" ht="12.75">
      <c r="A55" s="57"/>
      <c r="B55" s="58"/>
      <c r="C55" s="59"/>
      <c r="D55" s="60"/>
      <c r="E55" s="59"/>
      <c r="F55" s="14"/>
      <c r="G55" s="5"/>
      <c r="H55" s="4"/>
      <c r="I55" s="4"/>
      <c r="J55" s="4"/>
      <c r="K55" s="4"/>
      <c r="L55" s="4"/>
      <c r="M55" s="4"/>
      <c r="N55" s="4"/>
      <c r="O55" s="4"/>
    </row>
    <row r="56" spans="1:15" ht="12.75">
      <c r="A56" s="57"/>
      <c r="B56" s="58"/>
      <c r="C56" s="59"/>
      <c r="D56" s="60"/>
      <c r="E56" s="59"/>
      <c r="F56" s="14"/>
      <c r="G56" s="5"/>
      <c r="H56" s="4"/>
      <c r="I56" s="4"/>
      <c r="J56" s="4"/>
      <c r="K56" s="4"/>
      <c r="L56" s="4"/>
      <c r="M56" s="4"/>
      <c r="N56" s="4"/>
      <c r="O56" s="4"/>
    </row>
    <row r="57" spans="1:15" ht="12.75">
      <c r="A57" s="57"/>
      <c r="B57" s="58"/>
      <c r="C57" s="59"/>
      <c r="D57" s="60"/>
      <c r="E57" s="59"/>
      <c r="F57" s="14"/>
      <c r="G57" s="5"/>
      <c r="H57" s="4"/>
      <c r="I57" s="4"/>
      <c r="J57" s="4"/>
      <c r="K57" s="4"/>
      <c r="L57" s="4"/>
      <c r="M57" s="4"/>
      <c r="N57" s="4"/>
      <c r="O57" s="4"/>
    </row>
    <row r="58" spans="1:15" ht="12.75">
      <c r="A58" s="57"/>
      <c r="B58" s="58"/>
      <c r="C58" s="59"/>
      <c r="D58" s="60"/>
      <c r="E58" s="59"/>
      <c r="F58" s="14"/>
      <c r="G58" s="5"/>
      <c r="H58" s="4"/>
      <c r="I58" s="4"/>
      <c r="J58" s="4"/>
      <c r="K58" s="4"/>
      <c r="L58" s="4"/>
      <c r="M58" s="4"/>
      <c r="N58" s="4"/>
      <c r="O58" s="4"/>
    </row>
    <row r="59" spans="1:15" ht="12.75">
      <c r="A59" s="57"/>
      <c r="B59" s="58"/>
      <c r="C59" s="59"/>
      <c r="D59" s="60"/>
      <c r="E59" s="59"/>
      <c r="F59" s="14"/>
      <c r="G59" s="5"/>
      <c r="H59" s="4"/>
      <c r="I59" s="4"/>
      <c r="J59" s="4"/>
      <c r="K59" s="4"/>
      <c r="L59" s="4"/>
      <c r="M59" s="4"/>
      <c r="N59" s="4"/>
      <c r="O59" s="4"/>
    </row>
    <row r="60" spans="1:15" ht="12.75">
      <c r="A60" s="57"/>
      <c r="B60" s="58"/>
      <c r="C60" s="5"/>
      <c r="D60" s="4"/>
      <c r="E60" s="5"/>
      <c r="F60" s="14"/>
      <c r="G60" s="5"/>
      <c r="H60" s="4"/>
      <c r="I60" s="4"/>
      <c r="J60" s="4"/>
      <c r="K60" s="4"/>
      <c r="L60" s="4"/>
      <c r="M60" s="4"/>
      <c r="N60" s="4"/>
      <c r="O60" s="4"/>
    </row>
    <row r="61" spans="1:15" ht="12.75">
      <c r="A61" s="14"/>
      <c r="B61" s="30"/>
      <c r="C61" s="5"/>
      <c r="D61" s="4"/>
      <c r="E61" s="5"/>
      <c r="F61" s="14"/>
      <c r="G61" s="5"/>
      <c r="H61" s="4"/>
      <c r="I61" s="4"/>
      <c r="J61" s="4"/>
      <c r="K61" s="4"/>
      <c r="L61" s="4"/>
      <c r="M61" s="4"/>
      <c r="N61" s="4"/>
      <c r="O61" s="4"/>
    </row>
    <row r="62" spans="1:15" ht="12.75">
      <c r="A62" s="14"/>
      <c r="B62" s="30"/>
      <c r="C62" s="5"/>
      <c r="D62" s="4"/>
      <c r="E62" s="5"/>
      <c r="F62" s="14"/>
      <c r="G62" s="5"/>
      <c r="H62" s="4"/>
      <c r="I62" s="4"/>
      <c r="J62" s="4"/>
      <c r="K62" s="4"/>
      <c r="L62" s="4"/>
      <c r="M62" s="4"/>
      <c r="N62" s="4"/>
      <c r="O62" s="4"/>
    </row>
    <row r="63" spans="1:15" ht="12.75">
      <c r="A63" s="14"/>
      <c r="B63" s="30"/>
      <c r="C63" s="5"/>
      <c r="D63" s="4"/>
      <c r="E63" s="5"/>
      <c r="F63" s="14"/>
      <c r="G63" s="5"/>
      <c r="H63" s="4"/>
      <c r="I63" s="4"/>
      <c r="J63" s="4"/>
      <c r="K63" s="4"/>
      <c r="L63" s="4"/>
      <c r="M63" s="4"/>
      <c r="N63" s="4"/>
      <c r="O63" s="4"/>
    </row>
    <row r="64" spans="1:15" ht="12.75">
      <c r="A64" s="14"/>
      <c r="B64" s="10"/>
      <c r="C64" s="10"/>
      <c r="D64" s="9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41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>
      <c r="A66" s="7"/>
      <c r="B66" s="10"/>
      <c r="C66" s="9"/>
      <c r="D66" s="10"/>
      <c r="E66" s="5"/>
      <c r="F66" s="4"/>
      <c r="G66" s="14"/>
      <c r="H66" s="22"/>
      <c r="I66" s="22"/>
      <c r="J66" s="4"/>
      <c r="K66" s="4"/>
      <c r="L66" s="4"/>
      <c r="M66" s="4"/>
      <c r="N66" s="4"/>
      <c r="O66" s="4"/>
    </row>
    <row r="67" spans="1:15" ht="12.75">
      <c r="A67" s="9"/>
      <c r="B67" s="5"/>
      <c r="C67" s="4"/>
      <c r="D67" s="5"/>
      <c r="E67" s="4"/>
      <c r="F67" s="4"/>
      <c r="G67" s="5"/>
      <c r="H67" s="4"/>
      <c r="I67" s="4"/>
      <c r="J67" s="5"/>
      <c r="K67" s="4"/>
      <c r="L67" s="5"/>
      <c r="M67" s="4"/>
      <c r="N67" s="5"/>
      <c r="O67" s="4"/>
    </row>
    <row r="68" spans="1:15" ht="12.75">
      <c r="A68" s="7"/>
      <c r="B68" s="5"/>
      <c r="C68" s="4"/>
      <c r="D68" s="14"/>
      <c r="E68" s="4"/>
      <c r="F68" s="4"/>
      <c r="G68" s="5"/>
      <c r="H68" s="5"/>
      <c r="I68" s="5"/>
      <c r="J68" s="5"/>
      <c r="K68" s="4"/>
      <c r="L68" s="5"/>
      <c r="M68" s="4"/>
      <c r="N68" s="5"/>
      <c r="O68" s="4"/>
    </row>
    <row r="69" spans="1:15" ht="12.75">
      <c r="A69" s="7"/>
      <c r="B69" s="42"/>
      <c r="C69" s="4"/>
      <c r="D69" s="4"/>
      <c r="E69" s="4"/>
      <c r="F69" s="4"/>
      <c r="G69" s="5"/>
      <c r="H69" s="5"/>
      <c r="I69" s="5"/>
      <c r="J69" s="5"/>
      <c r="K69" s="4"/>
      <c r="L69" s="5"/>
      <c r="M69" s="4"/>
      <c r="N69" s="5"/>
      <c r="O69" s="4"/>
    </row>
    <row r="70" spans="1:15" ht="12.75">
      <c r="A70" s="29"/>
      <c r="B70" s="4"/>
      <c r="C70" s="4"/>
      <c r="D70" s="4"/>
      <c r="E70" s="4"/>
      <c r="F70" s="4"/>
      <c r="G70" s="4"/>
      <c r="H70" s="7"/>
      <c r="I70" s="7"/>
      <c r="J70" s="4"/>
      <c r="K70" s="4"/>
      <c r="L70" s="4"/>
      <c r="M70" s="4"/>
      <c r="N70" s="4"/>
      <c r="O70" s="4"/>
    </row>
    <row r="71" spans="1:15" ht="12.75">
      <c r="A71" s="29"/>
      <c r="B71" s="4"/>
      <c r="C71" s="4"/>
      <c r="D71" s="4"/>
      <c r="E71" s="4"/>
      <c r="F71" s="4"/>
      <c r="G71" s="4"/>
      <c r="H71" s="7"/>
      <c r="I71" s="7"/>
      <c r="J71" s="4"/>
      <c r="K71" s="4"/>
      <c r="L71" s="4"/>
      <c r="M71" s="4"/>
      <c r="N71" s="4"/>
      <c r="O71" s="4"/>
    </row>
    <row r="72" spans="1:10" ht="12.75">
      <c r="A72" s="7"/>
      <c r="B72" s="10"/>
      <c r="C72" s="10"/>
      <c r="D72" s="10"/>
      <c r="E72" s="10"/>
      <c r="F72" s="10"/>
      <c r="G72" s="8"/>
      <c r="J72" s="2"/>
    </row>
    <row r="73" spans="1:4" ht="12.75">
      <c r="A73" s="41"/>
      <c r="B73" s="4"/>
      <c r="C73" s="4"/>
      <c r="D73" s="4"/>
    </row>
    <row r="74" spans="1:4" ht="12.75">
      <c r="A74" s="7"/>
      <c r="B74" s="4"/>
      <c r="C74" s="4"/>
      <c r="D74" s="4"/>
    </row>
    <row r="75" spans="1:7" ht="12.75">
      <c r="A75" s="7"/>
      <c r="B75" s="6"/>
      <c r="C75" s="4"/>
      <c r="D75" s="4"/>
      <c r="E75" s="4"/>
      <c r="F75" s="4"/>
      <c r="G75" s="3"/>
    </row>
    <row r="76" spans="1:4" ht="13.5">
      <c r="A76" s="46"/>
      <c r="B76" s="4"/>
      <c r="C76" s="4"/>
      <c r="D76" s="4"/>
    </row>
    <row r="77" spans="1:9" ht="12.75">
      <c r="A77" s="7"/>
      <c r="B77" s="36"/>
      <c r="C77" s="5"/>
      <c r="D77" s="4"/>
      <c r="E77" s="4"/>
      <c r="F77" s="4"/>
      <c r="G77" s="1"/>
      <c r="H77" s="23"/>
      <c r="I77" s="23"/>
    </row>
    <row r="78" spans="1:9" ht="12.75">
      <c r="A78" s="7"/>
      <c r="B78" s="14"/>
      <c r="C78" s="4"/>
      <c r="D78" s="37"/>
      <c r="E78" s="4"/>
      <c r="F78" s="5"/>
      <c r="G78" s="2"/>
      <c r="H78" s="23"/>
      <c r="I78" s="23"/>
    </row>
    <row r="79" spans="1:9" ht="12.75">
      <c r="A79" s="47"/>
      <c r="B79" s="14"/>
      <c r="C79" s="5"/>
      <c r="D79" s="37"/>
      <c r="E79" s="4"/>
      <c r="F79" s="4"/>
      <c r="H79" s="1"/>
      <c r="I79" s="1"/>
    </row>
    <row r="80" spans="1:9" ht="12.75">
      <c r="A80" s="29"/>
      <c r="B80" s="4"/>
      <c r="C80" s="4"/>
      <c r="D80" s="37"/>
      <c r="H80" s="1"/>
      <c r="I80" s="1"/>
    </row>
    <row r="81" spans="1:9" ht="12.75">
      <c r="A81" s="7"/>
      <c r="B81" s="4"/>
      <c r="C81" s="4"/>
      <c r="D81" s="37"/>
      <c r="H81" s="1"/>
      <c r="I81" s="1"/>
    </row>
    <row r="82" spans="1:9" ht="12.75">
      <c r="A82" s="29"/>
      <c r="B82" s="9"/>
      <c r="C82" s="4"/>
      <c r="D82" s="37"/>
      <c r="H82" s="1"/>
      <c r="I82" s="1"/>
    </row>
    <row r="83" spans="1:9" ht="12.75">
      <c r="A83" s="7"/>
      <c r="B83" s="9"/>
      <c r="C83" s="4"/>
      <c r="D83" s="37"/>
      <c r="H83" s="1"/>
      <c r="I83" s="1"/>
    </row>
    <row r="84" spans="1:9" ht="12.75">
      <c r="A84" s="7"/>
      <c r="B84" s="4"/>
      <c r="C84" s="5"/>
      <c r="D84" s="37"/>
      <c r="H84" s="1"/>
      <c r="I84" s="1"/>
    </row>
    <row r="85" spans="1:4" ht="12.75">
      <c r="A85" s="7"/>
      <c r="B85" s="4"/>
      <c r="C85" s="5"/>
      <c r="D85" s="37"/>
    </row>
    <row r="86" spans="1:7" ht="12.75">
      <c r="A86" s="7"/>
      <c r="B86" s="10"/>
      <c r="C86" s="5"/>
      <c r="D86" s="10"/>
      <c r="E86" s="31"/>
      <c r="F86" s="32"/>
      <c r="G86" s="33"/>
    </row>
    <row r="87" spans="1:4" ht="12.75">
      <c r="A87" s="41"/>
      <c r="B87" s="4"/>
      <c r="C87" s="4"/>
      <c r="D87" s="4"/>
    </row>
    <row r="88" spans="1:5" ht="12.75">
      <c r="A88" s="7"/>
      <c r="B88" s="4"/>
      <c r="C88" s="4"/>
      <c r="D88" s="4"/>
      <c r="E88" s="1"/>
    </row>
    <row r="89" spans="1:4" ht="12.75">
      <c r="A89" s="7"/>
      <c r="B89" s="4"/>
      <c r="C89" s="4"/>
      <c r="D89" s="4"/>
    </row>
    <row r="90" spans="1:4" ht="12.75">
      <c r="A90" s="7"/>
      <c r="B90" s="4"/>
      <c r="C90" s="4"/>
      <c r="D90" s="4"/>
    </row>
    <row r="91" spans="1:4" ht="12.75">
      <c r="A91" s="7"/>
      <c r="B91" s="4"/>
      <c r="C91" s="4"/>
      <c r="D91" s="4"/>
    </row>
    <row r="92" spans="1:4" ht="12.75">
      <c r="A92" s="7"/>
      <c r="B92" s="4"/>
      <c r="C92" s="4"/>
      <c r="D92" s="4"/>
    </row>
    <row r="93" spans="1:4" ht="12.75">
      <c r="A93" s="7"/>
      <c r="B93" s="4"/>
      <c r="C93" s="4"/>
      <c r="D93" s="4"/>
    </row>
    <row r="94" spans="1:4" ht="12.75">
      <c r="A94" s="7"/>
      <c r="B94" s="4"/>
      <c r="C94" s="4"/>
      <c r="D94" s="4"/>
    </row>
    <row r="95" spans="1:4" ht="12.75">
      <c r="A95" s="7"/>
      <c r="B95" s="4"/>
      <c r="C95" s="4"/>
      <c r="D95" s="4"/>
    </row>
    <row r="96" ht="12.75">
      <c r="A96" s="7"/>
    </row>
    <row r="97" ht="12.75">
      <c r="A97" s="12"/>
    </row>
  </sheetData>
  <sheetProtection/>
  <mergeCells count="1">
    <mergeCell ref="G5:I5"/>
  </mergeCells>
  <printOptions/>
  <pageMargins left="0.2362204724409449" right="0.2362204724409449" top="0.15748031496062992" bottom="0" header="0.31496062992125984" footer="0.31496062992125984"/>
  <pageSetup fitToHeight="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7">
      <selection activeCell="B38" sqref="B38"/>
    </sheetView>
  </sheetViews>
  <sheetFormatPr defaultColWidth="9.00390625" defaultRowHeight="12.75"/>
  <cols>
    <col min="1" max="1" width="86.125" style="0" customWidth="1"/>
    <col min="2" max="2" width="10.625" style="0" bestFit="1" customWidth="1"/>
    <col min="3" max="3" width="11.50390625" style="0" customWidth="1"/>
    <col min="4" max="4" width="10.625" style="0" customWidth="1"/>
    <col min="6" max="6" width="13.125" style="0" customWidth="1"/>
    <col min="7" max="7" width="14.00390625" style="0" customWidth="1"/>
    <col min="8" max="8" width="11.125" style="0" customWidth="1"/>
    <col min="9" max="9" width="17.50390625" style="0" customWidth="1"/>
    <col min="10" max="10" width="27.125" style="0" bestFit="1" customWidth="1"/>
  </cols>
  <sheetData>
    <row r="1" spans="1:6" ht="13.5">
      <c r="A1" s="69" t="s">
        <v>55</v>
      </c>
      <c r="B1" s="62" t="s">
        <v>11</v>
      </c>
      <c r="C1" s="62"/>
      <c r="D1" s="62"/>
      <c r="E1" s="62"/>
      <c r="F1" s="62"/>
    </row>
    <row r="2" spans="1:7" ht="20.25">
      <c r="A2" s="11" t="s">
        <v>2</v>
      </c>
      <c r="B2" s="62" t="s">
        <v>12</v>
      </c>
      <c r="C2" s="62"/>
      <c r="D2" s="62"/>
      <c r="E2" s="62"/>
      <c r="F2" s="62"/>
      <c r="G2" s="1"/>
    </row>
    <row r="4" spans="3:15" ht="12.75">
      <c r="C4" s="4"/>
      <c r="D4" s="4"/>
      <c r="E4" s="4"/>
      <c r="F4" s="4"/>
      <c r="H4" s="15"/>
      <c r="I4" s="15"/>
      <c r="J4" s="4"/>
      <c r="K4" s="4"/>
      <c r="L4" s="4"/>
      <c r="M4" s="4"/>
      <c r="N4" s="4"/>
      <c r="O4" s="4"/>
    </row>
    <row r="5" spans="1:15" ht="24.75" customHeight="1">
      <c r="A5" s="16" t="s">
        <v>0</v>
      </c>
      <c r="B5" s="54" t="s">
        <v>5</v>
      </c>
      <c r="C5" s="18" t="s">
        <v>81</v>
      </c>
      <c r="D5" s="52"/>
      <c r="E5" s="6"/>
      <c r="F5" s="6"/>
      <c r="G5" s="106"/>
      <c r="H5" s="107"/>
      <c r="I5" s="107"/>
      <c r="J5" s="4"/>
      <c r="K5" s="4"/>
      <c r="L5" s="4"/>
      <c r="M5" s="4"/>
      <c r="N5" s="4"/>
      <c r="O5" s="4"/>
    </row>
    <row r="6" spans="1:15" ht="12.75">
      <c r="A6" s="18" t="s">
        <v>47</v>
      </c>
      <c r="B6" s="40">
        <v>273604</v>
      </c>
      <c r="C6" s="40">
        <v>273604</v>
      </c>
      <c r="D6" s="53"/>
      <c r="E6" s="4"/>
      <c r="F6" s="5"/>
      <c r="G6" s="5"/>
      <c r="H6" s="26"/>
      <c r="I6" s="26"/>
      <c r="J6" s="5"/>
      <c r="K6" s="4"/>
      <c r="L6" s="5"/>
      <c r="M6" s="4"/>
      <c r="N6" s="5"/>
      <c r="O6" s="4"/>
    </row>
    <row r="7" spans="1:15" ht="12.75">
      <c r="A7" s="38" t="s">
        <v>30</v>
      </c>
      <c r="B7" s="34">
        <f>69594</f>
        <v>69594</v>
      </c>
      <c r="C7" s="34">
        <f>69594</f>
        <v>69594</v>
      </c>
      <c r="D7" s="53"/>
      <c r="E7" s="4"/>
      <c r="F7" s="4"/>
      <c r="G7" s="5"/>
      <c r="H7" s="26"/>
      <c r="I7" s="26"/>
      <c r="J7" s="5"/>
      <c r="K7" s="4"/>
      <c r="L7" s="5"/>
      <c r="M7" s="4"/>
      <c r="N7" s="5"/>
      <c r="O7" s="4"/>
    </row>
    <row r="8" spans="1:15" ht="12.75">
      <c r="A8" s="38" t="s">
        <v>31</v>
      </c>
      <c r="B8" s="35">
        <f>15510</f>
        <v>15510</v>
      </c>
      <c r="C8" s="35">
        <f>15510</f>
        <v>15510</v>
      </c>
      <c r="D8" s="53"/>
      <c r="E8" s="4"/>
      <c r="F8" s="5"/>
      <c r="G8" s="5"/>
      <c r="H8" s="26"/>
      <c r="I8" s="26"/>
      <c r="J8" s="5"/>
      <c r="K8" s="4"/>
      <c r="L8" s="5"/>
      <c r="M8" s="4"/>
      <c r="N8" s="5"/>
      <c r="O8" s="4"/>
    </row>
    <row r="9" spans="1:15" ht="12.75">
      <c r="A9" s="55" t="s">
        <v>32</v>
      </c>
      <c r="B9" s="34">
        <v>118000</v>
      </c>
      <c r="C9" s="34">
        <v>118000</v>
      </c>
      <c r="D9" s="53"/>
      <c r="E9" s="4"/>
      <c r="F9" s="4"/>
      <c r="G9" s="5"/>
      <c r="H9" s="26"/>
      <c r="I9" s="26"/>
      <c r="J9" s="5"/>
      <c r="K9" s="4"/>
      <c r="L9" s="5"/>
      <c r="M9" s="4"/>
      <c r="N9" s="5"/>
      <c r="O9" s="4"/>
    </row>
    <row r="10" spans="1:15" ht="12.75">
      <c r="A10" s="55" t="s">
        <v>33</v>
      </c>
      <c r="B10" s="19">
        <f>32810</f>
        <v>32810</v>
      </c>
      <c r="C10" s="19">
        <f>32810</f>
        <v>32810</v>
      </c>
      <c r="D10" s="53"/>
      <c r="E10" s="4"/>
      <c r="F10" s="4"/>
      <c r="G10" s="5"/>
      <c r="H10" s="26"/>
      <c r="I10" s="26"/>
      <c r="J10" s="5"/>
      <c r="K10" s="4"/>
      <c r="L10" s="5"/>
      <c r="M10" s="4"/>
      <c r="N10" s="5"/>
      <c r="O10" s="4"/>
    </row>
    <row r="11" spans="1:15" ht="12.75">
      <c r="A11" s="55" t="s">
        <v>34</v>
      </c>
      <c r="B11" s="19">
        <f>(230195+8100)</f>
        <v>238295</v>
      </c>
      <c r="C11" s="19">
        <f>(230195+8100)</f>
        <v>238295</v>
      </c>
      <c r="D11" s="53"/>
      <c r="E11" s="4"/>
      <c r="F11" s="4"/>
      <c r="G11" s="5"/>
      <c r="H11" s="26"/>
      <c r="I11" s="26"/>
      <c r="J11" s="5"/>
      <c r="K11" s="4"/>
      <c r="L11" s="5"/>
      <c r="M11" s="4"/>
      <c r="N11" s="5"/>
      <c r="O11" s="4"/>
    </row>
    <row r="12" spans="1:15" ht="12.75">
      <c r="A12" s="55" t="s">
        <v>38</v>
      </c>
      <c r="B12" s="19">
        <f>125000</f>
        <v>125000</v>
      </c>
      <c r="C12" s="19">
        <f>125000</f>
        <v>125000</v>
      </c>
      <c r="D12" s="53"/>
      <c r="E12" s="4"/>
      <c r="F12" s="4"/>
      <c r="G12" s="5"/>
      <c r="H12" s="5"/>
      <c r="I12" s="5"/>
      <c r="J12" s="5"/>
      <c r="K12" s="4"/>
      <c r="L12" s="5"/>
      <c r="M12" s="4"/>
      <c r="N12" s="5"/>
      <c r="O12" s="4"/>
    </row>
    <row r="13" spans="1:15" ht="12.75">
      <c r="A13" s="55" t="s">
        <v>35</v>
      </c>
      <c r="B13" s="19">
        <f>90000</f>
        <v>90000</v>
      </c>
      <c r="C13" s="19">
        <f>90000</f>
        <v>90000</v>
      </c>
      <c r="D13" s="53"/>
      <c r="E13" s="4"/>
      <c r="F13" s="5"/>
      <c r="G13" s="5"/>
      <c r="H13" s="5"/>
      <c r="I13" s="5"/>
      <c r="J13" s="5"/>
      <c r="K13" s="4"/>
      <c r="L13" s="5"/>
      <c r="M13" s="4"/>
      <c r="N13" s="5"/>
      <c r="O13" s="4"/>
    </row>
    <row r="14" spans="1:15" ht="12.75">
      <c r="A14" s="55" t="s">
        <v>36</v>
      </c>
      <c r="B14" s="19">
        <f>35000</f>
        <v>35000</v>
      </c>
      <c r="C14" s="19">
        <f>35000</f>
        <v>35000</v>
      </c>
      <c r="D14" s="53"/>
      <c r="E14" s="5"/>
      <c r="F14" s="5"/>
      <c r="G14" s="5"/>
      <c r="H14" s="21"/>
      <c r="I14" s="21"/>
      <c r="J14" s="5"/>
      <c r="K14" s="4"/>
      <c r="L14" s="5"/>
      <c r="M14" s="4"/>
      <c r="N14" s="5"/>
      <c r="O14" s="4"/>
    </row>
    <row r="15" spans="1:15" ht="12.75">
      <c r="A15" s="39" t="s">
        <v>37</v>
      </c>
      <c r="B15" s="19">
        <f>48000</f>
        <v>48000</v>
      </c>
      <c r="C15" s="19">
        <f>48000</f>
        <v>48000</v>
      </c>
      <c r="D15" s="53"/>
      <c r="F15" s="14"/>
      <c r="G15" s="5"/>
      <c r="H15" s="5"/>
      <c r="I15" s="5"/>
      <c r="J15" s="5"/>
      <c r="K15" s="4"/>
      <c r="L15" s="5"/>
      <c r="M15" s="4"/>
      <c r="N15" s="5"/>
      <c r="O15" s="4"/>
    </row>
    <row r="16" spans="1:15" ht="12.75">
      <c r="A16" s="63" t="s">
        <v>13</v>
      </c>
      <c r="B16" s="19">
        <f>69900+89898+513243+910404</f>
        <v>1583445</v>
      </c>
      <c r="C16" s="19">
        <f>69900+89898+513243+910404</f>
        <v>1583445</v>
      </c>
      <c r="D16" s="53"/>
      <c r="F16" s="14"/>
      <c r="G16" s="5"/>
      <c r="H16" s="5"/>
      <c r="I16" s="5"/>
      <c r="J16" s="5"/>
      <c r="K16" s="4"/>
      <c r="L16" s="5"/>
      <c r="M16" s="4"/>
      <c r="N16" s="5"/>
      <c r="O16" s="4"/>
    </row>
    <row r="17" spans="1:15" ht="12.75">
      <c r="A17" s="55" t="s">
        <v>46</v>
      </c>
      <c r="B17" s="19">
        <v>107017</v>
      </c>
      <c r="C17" s="19">
        <v>107017</v>
      </c>
      <c r="D17" s="53"/>
      <c r="F17" s="14"/>
      <c r="G17" s="5"/>
      <c r="H17" s="5"/>
      <c r="I17" s="5"/>
      <c r="J17" s="5"/>
      <c r="K17" s="4"/>
      <c r="L17" s="5"/>
      <c r="M17" s="4"/>
      <c r="N17" s="5"/>
      <c r="O17" s="4"/>
    </row>
    <row r="18" spans="1:15" ht="12.75">
      <c r="A18" s="55" t="s">
        <v>4</v>
      </c>
      <c r="B18" s="19">
        <v>547400</v>
      </c>
      <c r="C18" s="19">
        <v>547400</v>
      </c>
      <c r="D18" s="53"/>
      <c r="F18" s="14"/>
      <c r="G18" s="5"/>
      <c r="H18" s="5"/>
      <c r="I18" s="5"/>
      <c r="J18" s="5"/>
      <c r="K18" s="4"/>
      <c r="L18" s="5"/>
      <c r="M18" s="4"/>
      <c r="N18" s="5"/>
      <c r="O18" s="4"/>
    </row>
    <row r="19" spans="1:15" ht="12.75">
      <c r="A19" s="18"/>
      <c r="B19" s="18"/>
      <c r="C19" s="13"/>
      <c r="D19" s="51"/>
      <c r="F19" s="14"/>
      <c r="G19" s="5"/>
      <c r="H19" s="5"/>
      <c r="I19" s="5"/>
      <c r="J19" s="5"/>
      <c r="K19" s="4"/>
      <c r="L19" s="5"/>
      <c r="M19" s="4"/>
      <c r="N19" s="5"/>
      <c r="O19" s="4"/>
    </row>
    <row r="20" spans="1:15" ht="12.75">
      <c r="A20" s="55" t="s">
        <v>42</v>
      </c>
      <c r="B20" s="18">
        <f>1139261+6496831</f>
        <v>7636092</v>
      </c>
      <c r="C20" s="13">
        <f>B20-3394354</f>
        <v>4241738</v>
      </c>
      <c r="D20" s="51"/>
      <c r="F20" s="14"/>
      <c r="G20" s="5"/>
      <c r="H20" s="5"/>
      <c r="I20" s="5"/>
      <c r="J20" s="5"/>
      <c r="K20" s="4"/>
      <c r="L20" s="5"/>
      <c r="M20" s="4"/>
      <c r="N20" s="5"/>
      <c r="O20" s="4"/>
    </row>
    <row r="21" spans="1:15" ht="12.75">
      <c r="A21" s="27" t="s">
        <v>10</v>
      </c>
      <c r="B21" s="18"/>
      <c r="C21" s="13"/>
      <c r="D21" s="51"/>
      <c r="F21" s="14"/>
      <c r="G21" s="5"/>
      <c r="H21" s="5"/>
      <c r="I21" s="5"/>
      <c r="J21" s="5"/>
      <c r="K21" s="4"/>
      <c r="L21" s="5"/>
      <c r="M21" s="4"/>
      <c r="N21" s="5"/>
      <c r="O21" s="4"/>
    </row>
    <row r="22" spans="1:15" ht="12.75">
      <c r="A22" s="18" t="s">
        <v>24</v>
      </c>
      <c r="B22" s="18"/>
      <c r="C22" s="13"/>
      <c r="D22" s="51"/>
      <c r="F22" s="14"/>
      <c r="G22" s="5"/>
      <c r="H22" s="5"/>
      <c r="I22" s="5"/>
      <c r="J22" s="5"/>
      <c r="K22" s="4"/>
      <c r="L22" s="5"/>
      <c r="M22" s="4"/>
      <c r="N22" s="5"/>
      <c r="O22" s="4"/>
    </row>
    <row r="23" spans="1:15" ht="12.75">
      <c r="A23" s="18" t="s">
        <v>25</v>
      </c>
      <c r="B23" s="18"/>
      <c r="C23" s="13"/>
      <c r="D23" s="51"/>
      <c r="F23" s="14"/>
      <c r="G23" s="5"/>
      <c r="H23" s="5"/>
      <c r="I23" s="5"/>
      <c r="J23" s="5"/>
      <c r="K23" s="4"/>
      <c r="L23" s="5"/>
      <c r="M23" s="4"/>
      <c r="N23" s="5"/>
      <c r="O23" s="4"/>
    </row>
    <row r="24" spans="1:15" ht="12.75">
      <c r="A24" s="18" t="s">
        <v>26</v>
      </c>
      <c r="B24" s="18"/>
      <c r="C24" s="13"/>
      <c r="D24" s="51"/>
      <c r="F24" s="14"/>
      <c r="G24" s="5"/>
      <c r="H24" s="5"/>
      <c r="I24" s="5"/>
      <c r="J24" s="5"/>
      <c r="K24" s="4"/>
      <c r="L24" s="5"/>
      <c r="M24" s="4"/>
      <c r="N24" s="5"/>
      <c r="O24" s="4"/>
    </row>
    <row r="25" spans="1:15" ht="12.75">
      <c r="A25" s="18" t="s">
        <v>27</v>
      </c>
      <c r="B25" s="18"/>
      <c r="C25" s="13"/>
      <c r="D25" s="51"/>
      <c r="F25" s="14"/>
      <c r="G25" s="5"/>
      <c r="H25" s="5"/>
      <c r="I25" s="5"/>
      <c r="J25" s="5"/>
      <c r="K25" s="4"/>
      <c r="L25" s="5"/>
      <c r="M25" s="4"/>
      <c r="N25" s="5"/>
      <c r="O25" s="4"/>
    </row>
    <row r="26" spans="1:15" ht="12.75">
      <c r="A26" s="18" t="s">
        <v>28</v>
      </c>
      <c r="B26" s="18"/>
      <c r="C26" s="13"/>
      <c r="D26" s="51"/>
      <c r="F26" s="14"/>
      <c r="G26" s="5"/>
      <c r="H26" s="5"/>
      <c r="I26" s="5"/>
      <c r="J26" s="5"/>
      <c r="K26" s="4"/>
      <c r="L26" s="5"/>
      <c r="M26" s="4"/>
      <c r="N26" s="5"/>
      <c r="O26" s="4"/>
    </row>
    <row r="27" spans="1:15" ht="12.75">
      <c r="A27" s="18" t="s">
        <v>22</v>
      </c>
      <c r="B27" s="18"/>
      <c r="C27" s="13"/>
      <c r="D27" s="51"/>
      <c r="F27" s="14"/>
      <c r="G27" s="5"/>
      <c r="H27" s="5"/>
      <c r="I27" s="5"/>
      <c r="J27" s="5"/>
      <c r="K27" s="4"/>
      <c r="L27" s="5"/>
      <c r="M27" s="4"/>
      <c r="N27" s="5"/>
      <c r="O27" s="4"/>
    </row>
    <row r="28" spans="1:15" ht="12.75">
      <c r="A28" s="18" t="s">
        <v>23</v>
      </c>
      <c r="B28" s="18"/>
      <c r="C28" s="13"/>
      <c r="D28" s="51"/>
      <c r="F28" s="14"/>
      <c r="G28" s="5"/>
      <c r="H28" s="5"/>
      <c r="I28" s="5"/>
      <c r="J28" s="5"/>
      <c r="K28" s="4"/>
      <c r="L28" s="5"/>
      <c r="M28" s="4"/>
      <c r="N28" s="5"/>
      <c r="O28" s="4"/>
    </row>
    <row r="29" spans="1:15" ht="12.75">
      <c r="A29" s="18" t="s">
        <v>29</v>
      </c>
      <c r="B29" s="18"/>
      <c r="C29" s="13"/>
      <c r="D29" s="51"/>
      <c r="F29" s="14"/>
      <c r="G29" s="5"/>
      <c r="H29" s="5"/>
      <c r="I29" s="5"/>
      <c r="J29" s="5"/>
      <c r="K29" s="4"/>
      <c r="L29" s="5"/>
      <c r="M29" s="4"/>
      <c r="N29" s="5"/>
      <c r="O29" s="4"/>
    </row>
    <row r="30" spans="1:15" ht="12.75">
      <c r="A30" s="18" t="s">
        <v>7</v>
      </c>
      <c r="B30" s="19">
        <f>B6+B7+B8+B9+B10+B11+B12+B13+B14+B15+B16+B17+B18+B19+B20</f>
        <v>10919767</v>
      </c>
      <c r="C30" s="68">
        <f>B30-3394354</f>
        <v>7525413</v>
      </c>
      <c r="D30" s="51"/>
      <c r="F30" s="14"/>
      <c r="G30" s="5"/>
      <c r="H30" s="5"/>
      <c r="I30" s="5"/>
      <c r="J30" s="5"/>
      <c r="K30" s="4"/>
      <c r="L30" s="5"/>
      <c r="M30" s="4"/>
      <c r="N30" s="5"/>
      <c r="O30" s="4"/>
    </row>
    <row r="31" spans="2:15" ht="12.75">
      <c r="B31" s="44"/>
      <c r="C31" s="5"/>
      <c r="D31" s="53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9" t="s">
        <v>3</v>
      </c>
      <c r="B32" s="43"/>
      <c r="C32" s="5"/>
      <c r="D32" s="5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9"/>
      <c r="B33" s="30"/>
      <c r="C33" s="5"/>
      <c r="D33" s="4"/>
      <c r="E33" s="5"/>
      <c r="F33" s="28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37" t="s">
        <v>50</v>
      </c>
      <c r="B34" s="30"/>
      <c r="C34" s="5"/>
      <c r="D34" s="37"/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9" t="s">
        <v>51</v>
      </c>
      <c r="B35" s="30">
        <f>31429.2*9*12</f>
        <v>3394353.5999999996</v>
      </c>
      <c r="C35" s="5"/>
      <c r="D35" s="4"/>
      <c r="E35" s="5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37" t="s">
        <v>52</v>
      </c>
      <c r="B36" s="30">
        <v>1437500</v>
      </c>
      <c r="C36" s="5"/>
      <c r="D36" s="4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9" t="s">
        <v>7</v>
      </c>
      <c r="B37" s="30">
        <f>B35+B36</f>
        <v>4831853.6</v>
      </c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 t="s">
        <v>86</v>
      </c>
      <c r="B38" s="30">
        <f>C30-B37</f>
        <v>2693559.4000000004</v>
      </c>
      <c r="C38" s="5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 s="9"/>
      <c r="B39" s="30"/>
      <c r="C39" s="5"/>
      <c r="D39" s="10"/>
      <c r="E39" s="4"/>
      <c r="F39" s="28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9"/>
      <c r="B40" s="58"/>
      <c r="C40" s="59"/>
      <c r="D40" s="60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61"/>
      <c r="B41" s="45"/>
      <c r="C41" s="10"/>
      <c r="D41" s="4"/>
      <c r="E41" s="5"/>
      <c r="F41" s="14"/>
      <c r="G41" s="5"/>
      <c r="H41" s="4"/>
      <c r="I41" s="4"/>
      <c r="J41" s="4"/>
      <c r="K41" s="4"/>
      <c r="L41" s="4"/>
      <c r="M41" s="4"/>
      <c r="N41" s="4"/>
      <c r="O41" s="4"/>
    </row>
    <row r="42" spans="1:15" ht="12.75">
      <c r="A42" s="57"/>
      <c r="B42" s="58"/>
      <c r="C42" s="59"/>
      <c r="D42" s="60"/>
      <c r="E42" s="59"/>
      <c r="F42" s="14"/>
      <c r="G42" s="5"/>
      <c r="H42" s="4"/>
      <c r="I42" s="4"/>
      <c r="J42" s="4"/>
      <c r="K42" s="4"/>
      <c r="L42" s="4"/>
      <c r="M42" s="4"/>
      <c r="N42" s="4"/>
      <c r="O42" s="4"/>
    </row>
    <row r="43" spans="1:15" ht="12.75">
      <c r="A43" s="57"/>
      <c r="B43" s="58"/>
      <c r="C43" s="59"/>
      <c r="D43" s="60"/>
      <c r="E43" s="59"/>
      <c r="F43" s="14"/>
      <c r="G43" s="5"/>
      <c r="H43" s="4"/>
      <c r="I43" s="4"/>
      <c r="J43" s="4"/>
      <c r="K43" s="4"/>
      <c r="L43" s="4"/>
      <c r="M43" s="4"/>
      <c r="N43" s="4"/>
      <c r="O43" s="4"/>
    </row>
    <row r="44" spans="1:15" ht="12.75">
      <c r="A44" s="57"/>
      <c r="B44" s="58"/>
      <c r="C44" s="59"/>
      <c r="D44" s="60"/>
      <c r="E44" s="59"/>
      <c r="F44" s="14"/>
      <c r="G44" s="5"/>
      <c r="H44" s="4"/>
      <c r="I44" s="4"/>
      <c r="J44" s="4"/>
      <c r="K44" s="4"/>
      <c r="L44" s="4"/>
      <c r="M44" s="4"/>
      <c r="N44" s="4"/>
      <c r="O44" s="4"/>
    </row>
    <row r="45" spans="1:15" ht="12.75">
      <c r="A45" s="57"/>
      <c r="B45" s="58"/>
      <c r="C45" s="59"/>
      <c r="D45" s="60"/>
      <c r="E45" s="59"/>
      <c r="F45" s="14"/>
      <c r="G45" s="5"/>
      <c r="H45" s="4"/>
      <c r="I45" s="4"/>
      <c r="J45" s="4"/>
      <c r="K45" s="4"/>
      <c r="L45" s="4"/>
      <c r="M45" s="4"/>
      <c r="N45" s="4"/>
      <c r="O45" s="4"/>
    </row>
    <row r="46" spans="1:15" ht="12.75">
      <c r="A46" s="57"/>
      <c r="B46" s="58"/>
      <c r="C46" s="59"/>
      <c r="D46" s="60"/>
      <c r="E46" s="59"/>
      <c r="F46" s="14"/>
      <c r="G46" s="5"/>
      <c r="H46" s="4"/>
      <c r="I46" s="4"/>
      <c r="J46" s="4"/>
      <c r="K46" s="4"/>
      <c r="L46" s="4"/>
      <c r="M46" s="4"/>
      <c r="N46" s="4"/>
      <c r="O46" s="4"/>
    </row>
    <row r="47" spans="1:15" ht="12.75">
      <c r="A47" s="57"/>
      <c r="B47" s="58"/>
      <c r="C47" s="5"/>
      <c r="D47" s="4"/>
      <c r="E47" s="5"/>
      <c r="F47" s="14"/>
      <c r="G47" s="5"/>
      <c r="H47" s="4"/>
      <c r="I47" s="4"/>
      <c r="J47" s="4"/>
      <c r="K47" s="4"/>
      <c r="L47" s="4"/>
      <c r="M47" s="4"/>
      <c r="N47" s="4"/>
      <c r="O47" s="4"/>
    </row>
    <row r="48" spans="1:15" ht="12.75">
      <c r="A48" s="14"/>
      <c r="B48" s="30"/>
      <c r="C48" s="5"/>
      <c r="D48" s="4"/>
      <c r="E48" s="5"/>
      <c r="F48" s="14"/>
      <c r="G48" s="5"/>
      <c r="H48" s="4"/>
      <c r="I48" s="4"/>
      <c r="J48" s="4"/>
      <c r="K48" s="4"/>
      <c r="L48" s="4"/>
      <c r="M48" s="4"/>
      <c r="N48" s="4"/>
      <c r="O48" s="4"/>
    </row>
    <row r="49" spans="1:15" ht="12.75">
      <c r="A49" s="14"/>
      <c r="B49" s="30"/>
      <c r="C49" s="5"/>
      <c r="D49" s="4"/>
      <c r="E49" s="5"/>
      <c r="F49" s="14"/>
      <c r="G49" s="5"/>
      <c r="H49" s="4"/>
      <c r="I49" s="4"/>
      <c r="J49" s="4"/>
      <c r="K49" s="4"/>
      <c r="L49" s="4"/>
      <c r="M49" s="4"/>
      <c r="N49" s="4"/>
      <c r="O49" s="4"/>
    </row>
    <row r="50" spans="1:15" ht="12.75">
      <c r="A50" s="14"/>
      <c r="B50" s="30"/>
      <c r="C50" s="5"/>
      <c r="D50" s="4"/>
      <c r="E50" s="5"/>
      <c r="F50" s="14"/>
      <c r="G50" s="5"/>
      <c r="H50" s="4"/>
      <c r="I50" s="4"/>
      <c r="J50" s="4"/>
      <c r="K50" s="4"/>
      <c r="L50" s="4"/>
      <c r="M50" s="4"/>
      <c r="N50" s="4"/>
      <c r="O50" s="4"/>
    </row>
    <row r="51" spans="1:15" ht="12.75">
      <c r="A51" s="14"/>
      <c r="B51" s="10"/>
      <c r="C51" s="10"/>
      <c r="D51" s="9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41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7"/>
      <c r="B53" s="10"/>
      <c r="C53" s="9"/>
      <c r="D53" s="10"/>
      <c r="E53" s="5"/>
      <c r="F53" s="4"/>
      <c r="G53" s="14"/>
      <c r="H53" s="22"/>
      <c r="I53" s="22"/>
      <c r="J53" s="4"/>
      <c r="K53" s="4"/>
      <c r="L53" s="4"/>
      <c r="M53" s="4"/>
      <c r="N53" s="4"/>
      <c r="O53" s="4"/>
    </row>
    <row r="54" spans="1:15" ht="12.75">
      <c r="A54" s="9"/>
      <c r="B54" s="5"/>
      <c r="C54" s="4"/>
      <c r="D54" s="5"/>
      <c r="E54" s="4"/>
      <c r="F54" s="4"/>
      <c r="G54" s="5"/>
      <c r="H54" s="4"/>
      <c r="I54" s="4"/>
      <c r="J54" s="5"/>
      <c r="K54" s="4"/>
      <c r="L54" s="5"/>
      <c r="M54" s="4"/>
      <c r="N54" s="5"/>
      <c r="O54" s="4"/>
    </row>
    <row r="55" spans="1:15" ht="12.75">
      <c r="A55" s="7"/>
      <c r="B55" s="5"/>
      <c r="C55" s="4"/>
      <c r="D55" s="14"/>
      <c r="E55" s="4"/>
      <c r="F55" s="4"/>
      <c r="G55" s="5"/>
      <c r="H55" s="5"/>
      <c r="I55" s="5"/>
      <c r="J55" s="5"/>
      <c r="K55" s="4"/>
      <c r="L55" s="5"/>
      <c r="M55" s="4"/>
      <c r="N55" s="5"/>
      <c r="O55" s="4"/>
    </row>
    <row r="56" spans="1:15" ht="12.75">
      <c r="A56" s="7"/>
      <c r="B56" s="42"/>
      <c r="C56" s="4"/>
      <c r="D56" s="4"/>
      <c r="E56" s="4"/>
      <c r="F56" s="4"/>
      <c r="G56" s="5"/>
      <c r="H56" s="5"/>
      <c r="I56" s="5"/>
      <c r="J56" s="5"/>
      <c r="K56" s="4"/>
      <c r="L56" s="5"/>
      <c r="M56" s="4"/>
      <c r="N56" s="5"/>
      <c r="O56" s="4"/>
    </row>
    <row r="57" spans="1:15" ht="12.75">
      <c r="A57" s="29"/>
      <c r="B57" s="4"/>
      <c r="C57" s="4"/>
      <c r="D57" s="4"/>
      <c r="E57" s="4"/>
      <c r="F57" s="4"/>
      <c r="G57" s="4"/>
      <c r="H57" s="7"/>
      <c r="I57" s="7"/>
      <c r="J57" s="4"/>
      <c r="K57" s="4"/>
      <c r="L57" s="4"/>
      <c r="M57" s="4"/>
      <c r="N57" s="4"/>
      <c r="O57" s="4"/>
    </row>
    <row r="58" spans="1:15" ht="12.75">
      <c r="A58" s="29"/>
      <c r="B58" s="4"/>
      <c r="C58" s="4"/>
      <c r="D58" s="4"/>
      <c r="E58" s="4"/>
      <c r="F58" s="4"/>
      <c r="G58" s="4"/>
      <c r="H58" s="7"/>
      <c r="I58" s="7"/>
      <c r="J58" s="4"/>
      <c r="K58" s="4"/>
      <c r="L58" s="4"/>
      <c r="M58" s="4"/>
      <c r="N58" s="4"/>
      <c r="O58" s="4"/>
    </row>
    <row r="59" spans="1:10" ht="12.75">
      <c r="A59" s="7"/>
      <c r="B59" s="10"/>
      <c r="C59" s="10"/>
      <c r="D59" s="10"/>
      <c r="E59" s="10"/>
      <c r="F59" s="10"/>
      <c r="G59" s="8"/>
      <c r="J59" s="2"/>
    </row>
    <row r="60" spans="1:4" ht="12.75">
      <c r="A60" s="41"/>
      <c r="B60" s="4"/>
      <c r="C60" s="4"/>
      <c r="D60" s="4"/>
    </row>
    <row r="61" spans="1:4" ht="12.75">
      <c r="A61" s="7"/>
      <c r="B61" s="4"/>
      <c r="C61" s="4"/>
      <c r="D61" s="4"/>
    </row>
    <row r="62" spans="1:7" ht="12.75">
      <c r="A62" s="7"/>
      <c r="B62" s="6"/>
      <c r="C62" s="4"/>
      <c r="D62" s="4"/>
      <c r="E62" s="4"/>
      <c r="F62" s="4"/>
      <c r="G62" s="3"/>
    </row>
    <row r="63" spans="1:4" ht="13.5">
      <c r="A63" s="46"/>
      <c r="B63" s="4"/>
      <c r="C63" s="4"/>
      <c r="D63" s="4"/>
    </row>
    <row r="64" spans="1:9" ht="12.75">
      <c r="A64" s="7"/>
      <c r="B64" s="36"/>
      <c r="C64" s="5"/>
      <c r="D64" s="4"/>
      <c r="E64" s="4"/>
      <c r="F64" s="4"/>
      <c r="G64" s="1"/>
      <c r="H64" s="23"/>
      <c r="I64" s="23"/>
    </row>
    <row r="65" spans="1:9" ht="12.75">
      <c r="A65" s="7"/>
      <c r="B65" s="14"/>
      <c r="C65" s="4"/>
      <c r="D65" s="37"/>
      <c r="E65" s="4"/>
      <c r="F65" s="5"/>
      <c r="G65" s="2"/>
      <c r="H65" s="23"/>
      <c r="I65" s="23"/>
    </row>
    <row r="66" spans="1:9" ht="12.75">
      <c r="A66" s="47"/>
      <c r="B66" s="14"/>
      <c r="C66" s="5"/>
      <c r="D66" s="37"/>
      <c r="E66" s="4"/>
      <c r="F66" s="4"/>
      <c r="H66" s="1"/>
      <c r="I66" s="1"/>
    </row>
    <row r="67" spans="1:9" ht="12.75">
      <c r="A67" s="29"/>
      <c r="B67" s="4"/>
      <c r="C67" s="4"/>
      <c r="D67" s="37"/>
      <c r="H67" s="1"/>
      <c r="I67" s="1"/>
    </row>
    <row r="68" spans="1:9" ht="12.75">
      <c r="A68" s="7"/>
      <c r="B68" s="4"/>
      <c r="C68" s="4"/>
      <c r="D68" s="37"/>
      <c r="H68" s="1"/>
      <c r="I68" s="1"/>
    </row>
    <row r="69" spans="1:9" ht="12.75">
      <c r="A69" s="29"/>
      <c r="B69" s="9"/>
      <c r="C69" s="4"/>
      <c r="D69" s="37"/>
      <c r="H69" s="1"/>
      <c r="I69" s="1"/>
    </row>
    <row r="70" spans="1:9" ht="12.75">
      <c r="A70" s="7"/>
      <c r="B70" s="9"/>
      <c r="C70" s="4"/>
      <c r="D70" s="37"/>
      <c r="H70" s="1"/>
      <c r="I70" s="1"/>
    </row>
    <row r="71" spans="1:9" ht="12.75">
      <c r="A71" s="7"/>
      <c r="B71" s="4"/>
      <c r="C71" s="5"/>
      <c r="D71" s="37"/>
      <c r="H71" s="1"/>
      <c r="I71" s="1"/>
    </row>
    <row r="72" spans="1:4" ht="12.75">
      <c r="A72" s="7"/>
      <c r="B72" s="4"/>
      <c r="C72" s="5"/>
      <c r="D72" s="37"/>
    </row>
    <row r="73" spans="1:7" ht="12.75">
      <c r="A73" s="7"/>
      <c r="B73" s="10"/>
      <c r="C73" s="5"/>
      <c r="D73" s="10"/>
      <c r="E73" s="31"/>
      <c r="F73" s="32"/>
      <c r="G73" s="33"/>
    </row>
    <row r="74" spans="1:4" ht="12.75">
      <c r="A74" s="41"/>
      <c r="B74" s="4"/>
      <c r="C74" s="4"/>
      <c r="D74" s="4"/>
    </row>
    <row r="75" spans="1:5" ht="12.75">
      <c r="A75" s="7"/>
      <c r="B75" s="4"/>
      <c r="C75" s="4"/>
      <c r="D75" s="4"/>
      <c r="E75" s="1"/>
    </row>
    <row r="76" spans="1:4" ht="12.75">
      <c r="A76" s="7"/>
      <c r="B76" s="4"/>
      <c r="C76" s="4"/>
      <c r="D76" s="4"/>
    </row>
    <row r="77" spans="1:4" ht="12.75">
      <c r="A77" s="7"/>
      <c r="B77" s="4"/>
      <c r="C77" s="4"/>
      <c r="D77" s="4"/>
    </row>
    <row r="78" spans="1:4" ht="12.75">
      <c r="A78" s="7"/>
      <c r="B78" s="4"/>
      <c r="C78" s="4"/>
      <c r="D78" s="4"/>
    </row>
    <row r="79" spans="1:4" ht="12.75">
      <c r="A79" s="7"/>
      <c r="B79" s="4"/>
      <c r="C79" s="4"/>
      <c r="D79" s="4"/>
    </row>
    <row r="80" spans="1:4" ht="12.75">
      <c r="A80" s="7"/>
      <c r="B80" s="4"/>
      <c r="C80" s="4"/>
      <c r="D80" s="4"/>
    </row>
    <row r="81" spans="1:4" ht="12.75">
      <c r="A81" s="7"/>
      <c r="B81" s="4"/>
      <c r="C81" s="4"/>
      <c r="D81" s="4"/>
    </row>
    <row r="82" spans="1:4" ht="12.75">
      <c r="A82" s="7"/>
      <c r="B82" s="4"/>
      <c r="C82" s="4"/>
      <c r="D82" s="4"/>
    </row>
    <row r="83" ht="12.75">
      <c r="A83" s="7"/>
    </row>
    <row r="84" ht="12.75">
      <c r="A84" s="12"/>
    </row>
  </sheetData>
  <sheetProtection/>
  <mergeCells count="1">
    <mergeCell ref="G5:I5"/>
  </mergeCells>
  <printOptions/>
  <pageMargins left="0.2362204724409449" right="0.2362204724409449" top="0.15748031496062992" bottom="0" header="0.31496062992125984" footer="0.31496062992125984"/>
  <pageSetup fitToHeight="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78.875" style="0" customWidth="1"/>
    <col min="2" max="2" width="10.625" style="0" bestFit="1" customWidth="1"/>
    <col min="3" max="3" width="11.50390625" style="0" customWidth="1"/>
    <col min="4" max="4" width="10.625" style="0" customWidth="1"/>
    <col min="6" max="6" width="13.125" style="0" customWidth="1"/>
    <col min="7" max="7" width="14.00390625" style="0" customWidth="1"/>
    <col min="8" max="8" width="11.125" style="0" customWidth="1"/>
    <col min="9" max="9" width="17.50390625" style="0" customWidth="1"/>
    <col min="10" max="10" width="27.125" style="0" bestFit="1" customWidth="1"/>
  </cols>
  <sheetData>
    <row r="1" spans="1:6" ht="17.25">
      <c r="A1" s="66" t="s">
        <v>39</v>
      </c>
      <c r="B1" s="62" t="s">
        <v>11</v>
      </c>
      <c r="C1" s="62"/>
      <c r="D1" s="62"/>
      <c r="E1" s="62"/>
      <c r="F1" s="62"/>
    </row>
    <row r="2" spans="1:7" ht="20.25">
      <c r="A2" s="11" t="s">
        <v>2</v>
      </c>
      <c r="B2" s="62" t="s">
        <v>12</v>
      </c>
      <c r="C2" s="62"/>
      <c r="D2" s="62"/>
      <c r="E2" s="62"/>
      <c r="F2" s="62"/>
      <c r="G2" s="1"/>
    </row>
    <row r="4" spans="3:15" ht="12.75">
      <c r="C4" s="4"/>
      <c r="D4" s="4"/>
      <c r="E4" s="4"/>
      <c r="F4" s="4"/>
      <c r="H4" s="15"/>
      <c r="I4" s="15"/>
      <c r="J4" s="4"/>
      <c r="K4" s="4"/>
      <c r="L4" s="4"/>
      <c r="M4" s="4"/>
      <c r="N4" s="4"/>
      <c r="O4" s="4"/>
    </row>
    <row r="5" spans="1:15" ht="24.75" customHeight="1">
      <c r="A5" s="16" t="s">
        <v>0</v>
      </c>
      <c r="B5" s="67" t="s">
        <v>6</v>
      </c>
      <c r="C5" s="51"/>
      <c r="D5" s="6"/>
      <c r="E5" s="6"/>
      <c r="F5" s="6"/>
      <c r="G5" s="106"/>
      <c r="H5" s="107"/>
      <c r="I5" s="107"/>
      <c r="J5" s="4"/>
      <c r="K5" s="4"/>
      <c r="L5" s="4"/>
      <c r="M5" s="4"/>
      <c r="N5" s="4"/>
      <c r="O5" s="4"/>
    </row>
    <row r="6" spans="1:15" ht="12.75">
      <c r="A6" s="20" t="s">
        <v>56</v>
      </c>
      <c r="B6" s="70">
        <f>B7+B8+B9+B10+B11+B12+B13+B14+B15+B16+B17+B18+B19+B20+B21+B22+B23+B24+B25</f>
        <v>10038768</v>
      </c>
      <c r="C6" s="76"/>
      <c r="D6" s="5"/>
      <c r="E6" s="4"/>
      <c r="F6" s="14"/>
      <c r="G6" s="5"/>
      <c r="H6" s="26"/>
      <c r="I6" s="26"/>
      <c r="J6" s="5"/>
      <c r="K6" s="4"/>
      <c r="L6" s="5"/>
      <c r="M6" s="4"/>
      <c r="N6" s="5"/>
      <c r="O6" s="4"/>
    </row>
    <row r="7" spans="1:15" ht="12.75">
      <c r="A7" s="18" t="s">
        <v>58</v>
      </c>
      <c r="B7" s="50">
        <v>1773185</v>
      </c>
      <c r="C7" s="76"/>
      <c r="D7" s="5"/>
      <c r="E7" s="4"/>
      <c r="F7" s="14"/>
      <c r="G7" s="5"/>
      <c r="H7" s="26"/>
      <c r="I7" s="26"/>
      <c r="J7" s="5"/>
      <c r="K7" s="4"/>
      <c r="L7" s="5"/>
      <c r="M7" s="4"/>
      <c r="N7" s="5"/>
      <c r="O7" s="4"/>
    </row>
    <row r="8" spans="1:15" ht="12.75">
      <c r="A8" s="18" t="s">
        <v>40</v>
      </c>
      <c r="B8" s="50">
        <v>339300</v>
      </c>
      <c r="C8" s="76"/>
      <c r="D8" s="5"/>
      <c r="E8" s="4"/>
      <c r="F8" s="14"/>
      <c r="G8" s="5"/>
      <c r="H8" s="26"/>
      <c r="I8" s="26"/>
      <c r="J8" s="5"/>
      <c r="K8" s="4"/>
      <c r="L8" s="5"/>
      <c r="M8" s="4"/>
      <c r="N8" s="5"/>
      <c r="O8" s="4"/>
    </row>
    <row r="9" spans="1:15" ht="12.75">
      <c r="A9" s="18" t="s">
        <v>59</v>
      </c>
      <c r="B9" s="50">
        <f>82926+59695+161053</f>
        <v>303674</v>
      </c>
      <c r="C9" s="76"/>
      <c r="D9" s="5"/>
      <c r="E9" s="4"/>
      <c r="F9" s="14"/>
      <c r="G9" s="5"/>
      <c r="H9" s="26"/>
      <c r="I9" s="26"/>
      <c r="J9" s="5"/>
      <c r="K9" s="4"/>
      <c r="L9" s="5"/>
      <c r="M9" s="4"/>
      <c r="N9" s="5"/>
      <c r="O9" s="4"/>
    </row>
    <row r="10" spans="1:15" ht="12.75">
      <c r="A10" s="18" t="s">
        <v>60</v>
      </c>
      <c r="B10" s="50">
        <v>17990</v>
      </c>
      <c r="C10" s="76"/>
      <c r="D10" s="5"/>
      <c r="E10" s="4"/>
      <c r="F10" s="14"/>
      <c r="G10" s="5"/>
      <c r="H10" s="26"/>
      <c r="I10" s="26"/>
      <c r="J10" s="5"/>
      <c r="K10" s="4"/>
      <c r="L10" s="5"/>
      <c r="M10" s="4"/>
      <c r="N10" s="5"/>
      <c r="O10" s="4"/>
    </row>
    <row r="11" spans="1:15" ht="12.75">
      <c r="A11" s="18" t="s">
        <v>61</v>
      </c>
      <c r="B11" s="50">
        <v>4500</v>
      </c>
      <c r="C11" s="76"/>
      <c r="D11" s="5"/>
      <c r="E11" s="4"/>
      <c r="F11" s="14"/>
      <c r="G11" s="5"/>
      <c r="H11" s="26"/>
      <c r="I11" s="26"/>
      <c r="J11" s="5"/>
      <c r="K11" s="4"/>
      <c r="L11" s="5"/>
      <c r="M11" s="4"/>
      <c r="N11" s="5"/>
      <c r="O11" s="4"/>
    </row>
    <row r="12" spans="1:15" ht="12.75">
      <c r="A12" s="18" t="s">
        <v>62</v>
      </c>
      <c r="B12" s="50">
        <v>2501642</v>
      </c>
      <c r="C12" s="76"/>
      <c r="D12" s="5"/>
      <c r="E12" s="4"/>
      <c r="F12" s="14"/>
      <c r="G12" s="5"/>
      <c r="H12" s="26"/>
      <c r="I12" s="26"/>
      <c r="J12" s="5"/>
      <c r="K12" s="4"/>
      <c r="L12" s="5"/>
      <c r="M12" s="4"/>
      <c r="N12" s="5"/>
      <c r="O12" s="4"/>
    </row>
    <row r="13" spans="1:15" ht="12.75">
      <c r="A13" s="18" t="s">
        <v>63</v>
      </c>
      <c r="B13" s="50">
        <v>585000</v>
      </c>
      <c r="C13" s="76"/>
      <c r="D13" s="5"/>
      <c r="E13" s="4"/>
      <c r="F13" s="14"/>
      <c r="G13" s="5"/>
      <c r="H13" s="26"/>
      <c r="I13" s="26"/>
      <c r="J13" s="5"/>
      <c r="K13" s="4"/>
      <c r="L13" s="5"/>
      <c r="M13" s="4"/>
      <c r="N13" s="5"/>
      <c r="O13" s="4"/>
    </row>
    <row r="14" spans="1:15" ht="12.75">
      <c r="A14" s="18" t="s">
        <v>64</v>
      </c>
      <c r="B14" s="50">
        <f>9637*12</f>
        <v>115644</v>
      </c>
      <c r="C14" s="76"/>
      <c r="D14" s="5"/>
      <c r="E14" s="4"/>
      <c r="F14" s="14"/>
      <c r="G14" s="5"/>
      <c r="H14" s="26"/>
      <c r="I14" s="26"/>
      <c r="J14" s="5"/>
      <c r="K14" s="4"/>
      <c r="L14" s="5"/>
      <c r="M14" s="4"/>
      <c r="N14" s="5"/>
      <c r="O14" s="4"/>
    </row>
    <row r="15" spans="1:15" ht="12.75">
      <c r="A15" s="18" t="s">
        <v>65</v>
      </c>
      <c r="B15" s="50">
        <v>268920</v>
      </c>
      <c r="C15" s="76"/>
      <c r="D15" s="5"/>
      <c r="E15" s="4"/>
      <c r="F15" s="14"/>
      <c r="G15" s="5"/>
      <c r="H15" s="26"/>
      <c r="I15" s="26"/>
      <c r="J15" s="5"/>
      <c r="K15" s="4"/>
      <c r="L15" s="5"/>
      <c r="M15" s="4"/>
      <c r="N15" s="5"/>
      <c r="O15" s="4"/>
    </row>
    <row r="16" spans="1:15" ht="12.75">
      <c r="A16" s="18" t="s">
        <v>66</v>
      </c>
      <c r="B16" s="50">
        <v>1384588</v>
      </c>
      <c r="C16" s="76"/>
      <c r="D16" s="5"/>
      <c r="E16" s="4"/>
      <c r="F16" s="14"/>
      <c r="G16" s="5"/>
      <c r="H16" s="26"/>
      <c r="I16" s="26"/>
      <c r="J16" s="5"/>
      <c r="K16" s="4"/>
      <c r="L16" s="5"/>
      <c r="M16" s="4"/>
      <c r="N16" s="5"/>
      <c r="O16" s="4"/>
    </row>
    <row r="17" spans="1:15" ht="12.75">
      <c r="A17" s="18" t="s">
        <v>67</v>
      </c>
      <c r="B17" s="50">
        <v>105600</v>
      </c>
      <c r="C17" s="76"/>
      <c r="D17" s="5"/>
      <c r="E17" s="4"/>
      <c r="F17" s="14"/>
      <c r="G17" s="5"/>
      <c r="H17" s="26"/>
      <c r="I17" s="26"/>
      <c r="J17" s="5"/>
      <c r="K17" s="4"/>
      <c r="L17" s="5"/>
      <c r="M17" s="4"/>
      <c r="N17" s="5"/>
      <c r="O17" s="4"/>
    </row>
    <row r="18" spans="1:15" ht="12.75">
      <c r="A18" s="18" t="s">
        <v>69</v>
      </c>
      <c r="B18" s="50">
        <v>185937</v>
      </c>
      <c r="C18" s="76"/>
      <c r="D18" s="5"/>
      <c r="E18" s="4"/>
      <c r="F18" s="14"/>
      <c r="G18" s="5"/>
      <c r="H18" s="26"/>
      <c r="I18" s="26"/>
      <c r="J18" s="5"/>
      <c r="K18" s="4"/>
      <c r="L18" s="5"/>
      <c r="M18" s="4"/>
      <c r="N18" s="5"/>
      <c r="O18" s="4"/>
    </row>
    <row r="19" spans="1:15" ht="12.75">
      <c r="A19" s="18" t="s">
        <v>70</v>
      </c>
      <c r="B19" s="50">
        <f>1404559+381780</f>
        <v>1786339</v>
      </c>
      <c r="C19" s="76"/>
      <c r="D19" s="5"/>
      <c r="E19" s="4"/>
      <c r="F19" s="14"/>
      <c r="G19" s="5"/>
      <c r="H19" s="26"/>
      <c r="I19" s="26"/>
      <c r="J19" s="5"/>
      <c r="K19" s="4"/>
      <c r="L19" s="5"/>
      <c r="M19" s="4"/>
      <c r="N19" s="5"/>
      <c r="O19" s="4"/>
    </row>
    <row r="20" spans="1:15" ht="12.75">
      <c r="A20" s="18" t="s">
        <v>71</v>
      </c>
      <c r="B20" s="50">
        <v>338658</v>
      </c>
      <c r="C20" s="76"/>
      <c r="D20" s="5"/>
      <c r="E20" s="4"/>
      <c r="F20" s="14"/>
      <c r="G20" s="5"/>
      <c r="H20" s="26"/>
      <c r="I20" s="26"/>
      <c r="J20" s="5"/>
      <c r="K20" s="4"/>
      <c r="L20" s="5"/>
      <c r="M20" s="4"/>
      <c r="N20" s="5"/>
      <c r="O20" s="4"/>
    </row>
    <row r="21" spans="1:15" ht="12.75">
      <c r="A21" s="18" t="s">
        <v>72</v>
      </c>
      <c r="B21" s="50">
        <f>10220+12645+12645+10220+12645</f>
        <v>58375</v>
      </c>
      <c r="C21" s="76"/>
      <c r="D21" s="5"/>
      <c r="E21" s="4"/>
      <c r="F21" s="14"/>
      <c r="G21" s="5"/>
      <c r="H21" s="26"/>
      <c r="I21" s="26"/>
      <c r="J21" s="5"/>
      <c r="K21" s="4"/>
      <c r="L21" s="5"/>
      <c r="M21" s="4"/>
      <c r="N21" s="5"/>
      <c r="O21" s="4"/>
    </row>
    <row r="22" spans="1:15" ht="12.75">
      <c r="A22" s="18" t="s">
        <v>73</v>
      </c>
      <c r="B22" s="50">
        <v>49378</v>
      </c>
      <c r="C22" s="76"/>
      <c r="D22" s="5"/>
      <c r="E22" s="4"/>
      <c r="F22" s="14"/>
      <c r="G22" s="5"/>
      <c r="H22" s="26"/>
      <c r="I22" s="26"/>
      <c r="J22" s="5"/>
      <c r="K22" s="4"/>
      <c r="L22" s="5"/>
      <c r="M22" s="4"/>
      <c r="N22" s="5"/>
      <c r="O22" s="4"/>
    </row>
    <row r="23" spans="1:15" ht="12.75">
      <c r="A23" s="18" t="s">
        <v>74</v>
      </c>
      <c r="B23" s="50">
        <v>8847</v>
      </c>
      <c r="C23" s="76"/>
      <c r="D23" s="5"/>
      <c r="E23" s="4"/>
      <c r="F23" s="14"/>
      <c r="G23" s="5"/>
      <c r="H23" s="26"/>
      <c r="I23" s="26"/>
      <c r="J23" s="5"/>
      <c r="K23" s="4"/>
      <c r="L23" s="5"/>
      <c r="M23" s="4"/>
      <c r="N23" s="5"/>
      <c r="O23" s="4"/>
    </row>
    <row r="24" spans="1:15" ht="12.75">
      <c r="A24" s="18" t="s">
        <v>75</v>
      </c>
      <c r="B24" s="50">
        <v>199566</v>
      </c>
      <c r="C24" s="76"/>
      <c r="D24" s="5"/>
      <c r="E24" s="4"/>
      <c r="F24" s="14"/>
      <c r="G24" s="5"/>
      <c r="H24" s="26"/>
      <c r="I24" s="26"/>
      <c r="J24" s="5"/>
      <c r="K24" s="4"/>
      <c r="L24" s="5"/>
      <c r="M24" s="4"/>
      <c r="N24" s="5"/>
      <c r="O24" s="4"/>
    </row>
    <row r="25" spans="1:15" ht="12.75">
      <c r="A25" s="18" t="s">
        <v>76</v>
      </c>
      <c r="B25" s="50">
        <v>11625</v>
      </c>
      <c r="C25" s="76"/>
      <c r="D25" s="5"/>
      <c r="E25" s="4"/>
      <c r="F25" s="14"/>
      <c r="G25" s="5"/>
      <c r="H25" s="26"/>
      <c r="I25" s="26"/>
      <c r="J25" s="5"/>
      <c r="K25" s="4"/>
      <c r="L25" s="5"/>
      <c r="M25" s="4"/>
      <c r="N25" s="5"/>
      <c r="O25" s="4"/>
    </row>
    <row r="26" spans="1:15" ht="12.75">
      <c r="A26" s="20" t="s">
        <v>57</v>
      </c>
      <c r="B26" s="70">
        <f>4862269*5/100*2-115644</f>
        <v>370582.9</v>
      </c>
      <c r="C26" s="85"/>
      <c r="D26" s="5"/>
      <c r="E26" s="4"/>
      <c r="F26" s="14"/>
      <c r="G26" s="5"/>
      <c r="H26" s="26"/>
      <c r="I26" s="26"/>
      <c r="J26" s="5"/>
      <c r="K26" s="4"/>
      <c r="L26" s="5"/>
      <c r="M26" s="4"/>
      <c r="N26" s="5"/>
      <c r="O26" s="4"/>
    </row>
    <row r="27" spans="1:15" ht="12.75">
      <c r="A27" s="72"/>
      <c r="B27" s="37"/>
      <c r="C27" s="37"/>
      <c r="D27" s="5"/>
      <c r="E27" s="4"/>
      <c r="F27" s="14"/>
      <c r="G27" s="5"/>
      <c r="H27" s="26"/>
      <c r="I27" s="26"/>
      <c r="J27" s="5"/>
      <c r="K27" s="4"/>
      <c r="L27" s="5"/>
      <c r="M27" s="4"/>
      <c r="N27" s="5"/>
      <c r="O27" s="4"/>
    </row>
    <row r="28" spans="1:15" ht="12.75">
      <c r="A28" s="76" t="s">
        <v>44</v>
      </c>
      <c r="B28" s="65"/>
      <c r="C28" s="37"/>
      <c r="D28" s="5"/>
      <c r="E28" s="4"/>
      <c r="F28" s="5"/>
      <c r="G28" s="5"/>
      <c r="H28" s="26"/>
      <c r="I28" s="26"/>
      <c r="J28" s="5"/>
      <c r="K28" s="4"/>
      <c r="L28" s="5"/>
      <c r="M28" s="4"/>
      <c r="N28" s="5"/>
      <c r="O28" s="4"/>
    </row>
    <row r="29" spans="1:15" ht="12.75">
      <c r="A29" s="78"/>
      <c r="B29" s="43"/>
      <c r="C29" s="37"/>
      <c r="D29" s="4"/>
      <c r="E29" s="4"/>
      <c r="F29" s="4"/>
      <c r="G29" s="5"/>
      <c r="H29" s="26"/>
      <c r="I29" s="26"/>
      <c r="J29" s="5"/>
      <c r="K29" s="4"/>
      <c r="L29" s="5"/>
      <c r="M29" s="4"/>
      <c r="N29" s="5"/>
      <c r="O29" s="4"/>
    </row>
    <row r="30" spans="1:15" ht="12.75">
      <c r="A30" s="78"/>
      <c r="B30" s="30"/>
      <c r="C30" s="30"/>
      <c r="D30" s="5"/>
      <c r="E30" s="4"/>
      <c r="F30" s="5"/>
      <c r="G30" s="5"/>
      <c r="H30" s="26"/>
      <c r="I30" s="26"/>
      <c r="J30" s="5"/>
      <c r="K30" s="4"/>
      <c r="L30" s="5"/>
      <c r="M30" s="4"/>
      <c r="N30" s="5"/>
      <c r="O30" s="4"/>
    </row>
    <row r="31" spans="1:15" ht="12.75">
      <c r="A31" s="48"/>
      <c r="B31" s="43"/>
      <c r="C31" s="37"/>
      <c r="D31" s="4"/>
      <c r="E31" s="4"/>
      <c r="F31" s="4"/>
      <c r="G31" s="5"/>
      <c r="H31" s="26"/>
      <c r="I31" s="26"/>
      <c r="J31" s="5"/>
      <c r="K31" s="4"/>
      <c r="L31" s="5"/>
      <c r="M31" s="4"/>
      <c r="N31" s="5"/>
      <c r="O31" s="4"/>
    </row>
    <row r="32" spans="1:15" ht="12.75">
      <c r="A32" s="48"/>
      <c r="B32" s="5"/>
      <c r="C32" s="37"/>
      <c r="D32" s="4"/>
      <c r="E32" s="4"/>
      <c r="F32" s="4"/>
      <c r="G32" s="5"/>
      <c r="H32" s="26"/>
      <c r="I32" s="26"/>
      <c r="J32" s="5"/>
      <c r="K32" s="4"/>
      <c r="L32" s="5"/>
      <c r="M32" s="4"/>
      <c r="N32" s="5"/>
      <c r="O32" s="4"/>
    </row>
    <row r="33" spans="1:15" ht="12.75">
      <c r="A33" s="48"/>
      <c r="B33" s="5"/>
      <c r="C33" s="37"/>
      <c r="D33" s="4"/>
      <c r="E33" s="4"/>
      <c r="F33" s="4"/>
      <c r="G33" s="5"/>
      <c r="H33" s="26"/>
      <c r="I33" s="26"/>
      <c r="J33" s="5"/>
      <c r="K33" s="4"/>
      <c r="L33" s="5"/>
      <c r="M33" s="4"/>
      <c r="N33" s="5"/>
      <c r="O33" s="4"/>
    </row>
    <row r="34" spans="1:15" ht="12.75">
      <c r="A34" s="48"/>
      <c r="B34" s="5"/>
      <c r="C34" s="37"/>
      <c r="D34" s="4"/>
      <c r="E34" s="4"/>
      <c r="F34" s="4"/>
      <c r="G34" s="5"/>
      <c r="H34" s="5"/>
      <c r="I34" s="5"/>
      <c r="J34" s="5"/>
      <c r="K34" s="4"/>
      <c r="L34" s="5"/>
      <c r="M34" s="4"/>
      <c r="N34" s="5"/>
      <c r="O34" s="4"/>
    </row>
    <row r="35" spans="1:15" ht="12.75">
      <c r="A35" s="48"/>
      <c r="B35" s="5"/>
      <c r="C35" s="37"/>
      <c r="D35" s="4"/>
      <c r="E35" s="4"/>
      <c r="F35" s="4"/>
      <c r="G35" s="5"/>
      <c r="H35" s="5"/>
      <c r="I35" s="5"/>
      <c r="J35" s="5"/>
      <c r="K35" s="4"/>
      <c r="L35" s="5"/>
      <c r="M35" s="4"/>
      <c r="N35" s="5"/>
      <c r="O35" s="4"/>
    </row>
    <row r="36" spans="1:15" ht="12.75">
      <c r="A36" s="48"/>
      <c r="B36" s="5"/>
      <c r="C36" s="37"/>
      <c r="D36" s="4"/>
      <c r="E36" s="5"/>
      <c r="F36" s="5"/>
      <c r="G36" s="5"/>
      <c r="H36" s="21"/>
      <c r="I36" s="21"/>
      <c r="J36" s="5"/>
      <c r="K36" s="4"/>
      <c r="L36" s="5"/>
      <c r="M36" s="4"/>
      <c r="N36" s="5"/>
      <c r="O36" s="4"/>
    </row>
    <row r="37" spans="1:15" ht="12.75">
      <c r="A37" s="79"/>
      <c r="B37" s="5"/>
      <c r="C37" s="4"/>
      <c r="D37" s="4"/>
      <c r="F37" s="14"/>
      <c r="G37" s="5"/>
      <c r="H37" s="5"/>
      <c r="I37" s="5"/>
      <c r="J37" s="5"/>
      <c r="K37" s="4"/>
      <c r="L37" s="5"/>
      <c r="M37" s="4"/>
      <c r="N37" s="5"/>
      <c r="O37" s="4"/>
    </row>
    <row r="38" spans="1:15" ht="12.75">
      <c r="A38" s="49"/>
      <c r="B38" s="4"/>
      <c r="C38" s="4"/>
      <c r="D38" s="4"/>
      <c r="F38" s="14"/>
      <c r="G38" s="5"/>
      <c r="H38" s="5"/>
      <c r="I38" s="5"/>
      <c r="J38" s="5"/>
      <c r="K38" s="4"/>
      <c r="L38" s="5"/>
      <c r="M38" s="4"/>
      <c r="N38" s="5"/>
      <c r="O38" s="4"/>
    </row>
    <row r="39" spans="1:15" ht="12.75">
      <c r="A39" s="48"/>
      <c r="B39" s="5"/>
      <c r="C39" s="30"/>
      <c r="D39" s="4"/>
      <c r="F39" s="14"/>
      <c r="G39" s="5"/>
      <c r="H39" s="5"/>
      <c r="I39" s="5"/>
      <c r="J39" s="5"/>
      <c r="K39" s="4"/>
      <c r="L39" s="5"/>
      <c r="M39" s="4"/>
      <c r="N39" s="5"/>
      <c r="O39" s="4"/>
    </row>
    <row r="40" spans="1:15" ht="12.75">
      <c r="A40" s="48"/>
      <c r="B40" s="5"/>
      <c r="C40" s="5"/>
      <c r="D40" s="5"/>
      <c r="F40" s="14"/>
      <c r="G40" s="5"/>
      <c r="H40" s="5"/>
      <c r="I40" s="5"/>
      <c r="J40" s="5"/>
      <c r="K40" s="4"/>
      <c r="L40" s="5"/>
      <c r="M40" s="4"/>
      <c r="N40" s="5"/>
      <c r="O40" s="4"/>
    </row>
    <row r="41" spans="1:15" ht="12.75">
      <c r="A41" s="48"/>
      <c r="B41" s="5"/>
      <c r="C41" s="37"/>
      <c r="D41" s="37"/>
      <c r="F41" s="14"/>
      <c r="G41" s="5"/>
      <c r="H41" s="5"/>
      <c r="I41" s="5"/>
      <c r="J41" s="5"/>
      <c r="K41" s="4"/>
      <c r="L41" s="5"/>
      <c r="M41" s="4"/>
      <c r="N41" s="5"/>
      <c r="O41" s="4"/>
    </row>
    <row r="42" spans="1:15" ht="12.75">
      <c r="A42" s="48"/>
      <c r="B42" s="5"/>
      <c r="C42" s="30"/>
      <c r="D42" s="30"/>
      <c r="F42" s="14"/>
      <c r="G42" s="5"/>
      <c r="H42" s="5"/>
      <c r="I42" s="5"/>
      <c r="J42" s="5"/>
      <c r="K42" s="4"/>
      <c r="L42" s="5"/>
      <c r="M42" s="4"/>
      <c r="N42" s="5"/>
      <c r="O42" s="4"/>
    </row>
    <row r="43" spans="1:15" ht="12.75">
      <c r="A43" s="37"/>
      <c r="B43" s="5"/>
      <c r="C43" s="4"/>
      <c r="D43" s="4"/>
      <c r="F43" s="14"/>
      <c r="G43" s="5"/>
      <c r="H43" s="5"/>
      <c r="I43" s="5"/>
      <c r="J43" s="5"/>
      <c r="K43" s="4"/>
      <c r="L43" s="5"/>
      <c r="M43" s="4"/>
      <c r="N43" s="5"/>
      <c r="O43" s="4"/>
    </row>
    <row r="44" spans="1:15" ht="12.75">
      <c r="A44" s="48"/>
      <c r="B44" s="5"/>
      <c r="C44" s="5"/>
      <c r="D44" s="5"/>
      <c r="F44" s="14"/>
      <c r="G44" s="5"/>
      <c r="H44" s="5"/>
      <c r="I44" s="5"/>
      <c r="J44" s="5"/>
      <c r="K44" s="4"/>
      <c r="L44" s="5"/>
      <c r="M44" s="4"/>
      <c r="N44" s="5"/>
      <c r="O44" s="4"/>
    </row>
    <row r="45" spans="1:15" ht="12.75">
      <c r="A45" s="4"/>
      <c r="B45" s="44"/>
      <c r="C45" s="5"/>
      <c r="D45" s="5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49"/>
      <c r="B46" s="43"/>
      <c r="C46" s="5"/>
      <c r="D46" s="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49"/>
      <c r="B47" s="30"/>
      <c r="C47" s="5"/>
      <c r="D47" s="4"/>
      <c r="E47" s="5"/>
      <c r="F47" s="28"/>
      <c r="G47" s="4"/>
      <c r="H47" s="4"/>
      <c r="I47" s="4"/>
      <c r="J47" s="4"/>
      <c r="K47" s="4"/>
      <c r="L47" s="4"/>
      <c r="M47" s="4"/>
      <c r="N47" s="4"/>
      <c r="O47" s="4"/>
    </row>
    <row r="48" spans="2:15" ht="12.75">
      <c r="B48" s="30"/>
      <c r="C48" s="5"/>
      <c r="D48" s="37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56"/>
      <c r="B49" s="30"/>
      <c r="C49" s="5"/>
      <c r="D49" s="4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49"/>
      <c r="B50" s="30"/>
      <c r="C50" s="5"/>
      <c r="D50" s="4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49"/>
      <c r="B51" s="30"/>
      <c r="C51" s="5"/>
      <c r="D51" s="5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4"/>
      <c r="B52" s="30"/>
      <c r="C52" s="5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9"/>
      <c r="B53" s="30"/>
      <c r="C53" s="5"/>
      <c r="D53" s="10"/>
      <c r="E53" s="4"/>
      <c r="F53" s="28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9"/>
      <c r="B54" s="58"/>
      <c r="C54" s="59"/>
      <c r="D54" s="60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61"/>
      <c r="B55" s="45"/>
      <c r="C55" s="10"/>
      <c r="D55" s="4"/>
      <c r="E55" s="5"/>
      <c r="F55" s="14"/>
      <c r="G55" s="5"/>
      <c r="H55" s="4"/>
      <c r="I55" s="4"/>
      <c r="J55" s="4"/>
      <c r="K55" s="4"/>
      <c r="L55" s="4"/>
      <c r="M55" s="4"/>
      <c r="N55" s="4"/>
      <c r="O55" s="4"/>
    </row>
    <row r="56" spans="1:15" ht="12.75">
      <c r="A56" s="57"/>
      <c r="B56" s="58"/>
      <c r="C56" s="59"/>
      <c r="D56" s="60"/>
      <c r="E56" s="59"/>
      <c r="F56" s="14"/>
      <c r="G56" s="5"/>
      <c r="H56" s="4"/>
      <c r="I56" s="4"/>
      <c r="J56" s="4"/>
      <c r="K56" s="4"/>
      <c r="L56" s="4"/>
      <c r="M56" s="4"/>
      <c r="N56" s="4"/>
      <c r="O56" s="4"/>
    </row>
    <row r="57" spans="1:15" ht="12.75">
      <c r="A57" s="57"/>
      <c r="B57" s="58"/>
      <c r="C57" s="59"/>
      <c r="D57" s="60"/>
      <c r="E57" s="59"/>
      <c r="F57" s="14"/>
      <c r="G57" s="5"/>
      <c r="H57" s="4"/>
      <c r="I57" s="4"/>
      <c r="J57" s="4"/>
      <c r="K57" s="4"/>
      <c r="L57" s="4"/>
      <c r="M57" s="4"/>
      <c r="N57" s="4"/>
      <c r="O57" s="4"/>
    </row>
    <row r="58" spans="1:15" ht="12.75">
      <c r="A58" s="57"/>
      <c r="B58" s="58"/>
      <c r="C58" s="59"/>
      <c r="D58" s="60"/>
      <c r="E58" s="59"/>
      <c r="F58" s="14"/>
      <c r="G58" s="5"/>
      <c r="H58" s="4"/>
      <c r="I58" s="4"/>
      <c r="J58" s="4"/>
      <c r="K58" s="4"/>
      <c r="L58" s="4"/>
      <c r="M58" s="4"/>
      <c r="N58" s="4"/>
      <c r="O58" s="4"/>
    </row>
    <row r="59" spans="1:15" ht="12.75">
      <c r="A59" s="57"/>
      <c r="B59" s="58"/>
      <c r="C59" s="59"/>
      <c r="D59" s="60"/>
      <c r="E59" s="59"/>
      <c r="F59" s="14"/>
      <c r="G59" s="5"/>
      <c r="H59" s="4"/>
      <c r="I59" s="4"/>
      <c r="J59" s="4"/>
      <c r="K59" s="4"/>
      <c r="L59" s="4"/>
      <c r="M59" s="4"/>
      <c r="N59" s="4"/>
      <c r="O59" s="4"/>
    </row>
    <row r="60" spans="1:15" ht="12.75">
      <c r="A60" s="57"/>
      <c r="B60" s="58"/>
      <c r="C60" s="59"/>
      <c r="D60" s="60"/>
      <c r="E60" s="59"/>
      <c r="F60" s="14"/>
      <c r="G60" s="5"/>
      <c r="H60" s="4"/>
      <c r="I60" s="4"/>
      <c r="J60" s="4"/>
      <c r="K60" s="4"/>
      <c r="L60" s="4"/>
      <c r="M60" s="4"/>
      <c r="N60" s="4"/>
      <c r="O60" s="4"/>
    </row>
    <row r="61" spans="1:15" ht="12.75">
      <c r="A61" s="57"/>
      <c r="B61" s="58"/>
      <c r="C61" s="5"/>
      <c r="D61" s="4"/>
      <c r="E61" s="5"/>
      <c r="F61" s="14"/>
      <c r="G61" s="5"/>
      <c r="H61" s="4"/>
      <c r="I61" s="4"/>
      <c r="J61" s="4"/>
      <c r="K61" s="4"/>
      <c r="L61" s="4"/>
      <c r="M61" s="4"/>
      <c r="N61" s="4"/>
      <c r="O61" s="4"/>
    </row>
    <row r="62" spans="1:15" ht="12.75">
      <c r="A62" s="14"/>
      <c r="B62" s="30"/>
      <c r="C62" s="5"/>
      <c r="D62" s="4"/>
      <c r="E62" s="5"/>
      <c r="F62" s="14"/>
      <c r="G62" s="5"/>
      <c r="H62" s="4"/>
      <c r="I62" s="4"/>
      <c r="J62" s="4"/>
      <c r="K62" s="4"/>
      <c r="L62" s="4"/>
      <c r="M62" s="4"/>
      <c r="N62" s="4"/>
      <c r="O62" s="4"/>
    </row>
    <row r="63" spans="1:15" ht="12.75">
      <c r="A63" s="14"/>
      <c r="B63" s="30"/>
      <c r="C63" s="5"/>
      <c r="D63" s="4"/>
      <c r="E63" s="5"/>
      <c r="F63" s="14"/>
      <c r="G63" s="5"/>
      <c r="H63" s="4"/>
      <c r="I63" s="4"/>
      <c r="J63" s="4"/>
      <c r="K63" s="4"/>
      <c r="L63" s="4"/>
      <c r="M63" s="4"/>
      <c r="N63" s="4"/>
      <c r="O63" s="4"/>
    </row>
    <row r="64" spans="1:15" ht="12.75">
      <c r="A64" s="14"/>
      <c r="B64" s="30"/>
      <c r="C64" s="5"/>
      <c r="D64" s="4"/>
      <c r="E64" s="5"/>
      <c r="F64" s="14"/>
      <c r="G64" s="5"/>
      <c r="H64" s="4"/>
      <c r="I64" s="4"/>
      <c r="J64" s="4"/>
      <c r="K64" s="4"/>
      <c r="L64" s="4"/>
      <c r="M64" s="4"/>
      <c r="N64" s="4"/>
      <c r="O64" s="4"/>
    </row>
    <row r="65" spans="1:15" ht="12.75">
      <c r="A65" s="14"/>
      <c r="B65" s="10"/>
      <c r="C65" s="10"/>
      <c r="D65" s="9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>
      <c r="A66" s="41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>
      <c r="A67" s="7"/>
      <c r="B67" s="10"/>
      <c r="C67" s="9"/>
      <c r="D67" s="10"/>
      <c r="E67" s="5"/>
      <c r="F67" s="4"/>
      <c r="G67" s="14"/>
      <c r="H67" s="22"/>
      <c r="I67" s="22"/>
      <c r="J67" s="4"/>
      <c r="K67" s="4"/>
      <c r="L67" s="4"/>
      <c r="M67" s="4"/>
      <c r="N67" s="4"/>
      <c r="O67" s="4"/>
    </row>
    <row r="68" spans="1:15" ht="12.75">
      <c r="A68" s="9"/>
      <c r="B68" s="5"/>
      <c r="C68" s="4"/>
      <c r="D68" s="5"/>
      <c r="E68" s="4"/>
      <c r="F68" s="4"/>
      <c r="G68" s="5"/>
      <c r="H68" s="4"/>
      <c r="I68" s="4"/>
      <c r="J68" s="5"/>
      <c r="K68" s="4"/>
      <c r="L68" s="5"/>
      <c r="M68" s="4"/>
      <c r="N68" s="5"/>
      <c r="O68" s="4"/>
    </row>
    <row r="69" spans="1:15" ht="12.75">
      <c r="A69" s="7"/>
      <c r="B69" s="5"/>
      <c r="C69" s="4"/>
      <c r="D69" s="14"/>
      <c r="E69" s="4"/>
      <c r="F69" s="4"/>
      <c r="G69" s="5"/>
      <c r="H69" s="5"/>
      <c r="I69" s="5"/>
      <c r="J69" s="5"/>
      <c r="K69" s="4"/>
      <c r="L69" s="5"/>
      <c r="M69" s="4"/>
      <c r="N69" s="5"/>
      <c r="O69" s="4"/>
    </row>
    <row r="70" spans="1:15" ht="12.75">
      <c r="A70" s="7"/>
      <c r="B70" s="42"/>
      <c r="C70" s="4"/>
      <c r="D70" s="4"/>
      <c r="E70" s="4"/>
      <c r="F70" s="4"/>
      <c r="G70" s="5"/>
      <c r="H70" s="5"/>
      <c r="I70" s="5"/>
      <c r="J70" s="5"/>
      <c r="K70" s="4"/>
      <c r="L70" s="5"/>
      <c r="M70" s="4"/>
      <c r="N70" s="5"/>
      <c r="O70" s="4"/>
    </row>
    <row r="71" spans="1:15" ht="12.75">
      <c r="A71" s="29"/>
      <c r="B71" s="4"/>
      <c r="C71" s="4"/>
      <c r="D71" s="4"/>
      <c r="E71" s="4"/>
      <c r="F71" s="4"/>
      <c r="G71" s="4"/>
      <c r="H71" s="7"/>
      <c r="I71" s="7"/>
      <c r="J71" s="4"/>
      <c r="K71" s="4"/>
      <c r="L71" s="4"/>
      <c r="M71" s="4"/>
      <c r="N71" s="4"/>
      <c r="O71" s="4"/>
    </row>
    <row r="72" spans="1:15" ht="12.75">
      <c r="A72" s="29"/>
      <c r="B72" s="4"/>
      <c r="C72" s="4"/>
      <c r="D72" s="4"/>
      <c r="E72" s="4"/>
      <c r="F72" s="4"/>
      <c r="G72" s="4"/>
      <c r="H72" s="7"/>
      <c r="I72" s="7"/>
      <c r="J72" s="4"/>
      <c r="K72" s="4"/>
      <c r="L72" s="4"/>
      <c r="M72" s="4"/>
      <c r="N72" s="4"/>
      <c r="O72" s="4"/>
    </row>
    <row r="73" spans="1:10" ht="12.75">
      <c r="A73" s="7"/>
      <c r="B73" s="10"/>
      <c r="C73" s="10"/>
      <c r="D73" s="10"/>
      <c r="E73" s="10"/>
      <c r="F73" s="10"/>
      <c r="G73" s="8"/>
      <c r="J73" s="2"/>
    </row>
    <row r="74" spans="1:4" ht="12.75">
      <c r="A74" s="41"/>
      <c r="B74" s="4"/>
      <c r="C74" s="4"/>
      <c r="D74" s="4"/>
    </row>
    <row r="75" spans="1:4" ht="12.75">
      <c r="A75" s="7"/>
      <c r="B75" s="4"/>
      <c r="C75" s="4"/>
      <c r="D75" s="4"/>
    </row>
    <row r="76" spans="1:7" ht="12.75">
      <c r="A76" s="7"/>
      <c r="B76" s="6"/>
      <c r="C76" s="4"/>
      <c r="D76" s="4"/>
      <c r="E76" s="4"/>
      <c r="F76" s="4"/>
      <c r="G76" s="3"/>
    </row>
    <row r="77" spans="1:4" ht="13.5">
      <c r="A77" s="46"/>
      <c r="B77" s="4"/>
      <c r="C77" s="4"/>
      <c r="D77" s="4"/>
    </row>
    <row r="78" spans="1:9" ht="12.75">
      <c r="A78" s="7"/>
      <c r="B78" s="36"/>
      <c r="C78" s="5"/>
      <c r="D78" s="4"/>
      <c r="E78" s="4"/>
      <c r="F78" s="4"/>
      <c r="G78" s="1"/>
      <c r="H78" s="23"/>
      <c r="I78" s="23"/>
    </row>
    <row r="79" spans="1:9" ht="12.75">
      <c r="A79" s="7"/>
      <c r="B79" s="14"/>
      <c r="C79" s="4"/>
      <c r="D79" s="37"/>
      <c r="E79" s="4"/>
      <c r="F79" s="5"/>
      <c r="G79" s="2"/>
      <c r="H79" s="23"/>
      <c r="I79" s="23"/>
    </row>
    <row r="80" spans="1:9" ht="12.75">
      <c r="A80" s="47"/>
      <c r="B80" s="14"/>
      <c r="C80" s="5"/>
      <c r="D80" s="37"/>
      <c r="E80" s="4"/>
      <c r="F80" s="4"/>
      <c r="H80" s="1"/>
      <c r="I80" s="1"/>
    </row>
    <row r="81" spans="1:9" ht="12.75">
      <c r="A81" s="29"/>
      <c r="B81" s="4"/>
      <c r="C81" s="4"/>
      <c r="D81" s="37"/>
      <c r="H81" s="1"/>
      <c r="I81" s="1"/>
    </row>
    <row r="82" spans="1:9" ht="12.75">
      <c r="A82" s="7"/>
      <c r="B82" s="4"/>
      <c r="C82" s="4"/>
      <c r="D82" s="37"/>
      <c r="H82" s="1"/>
      <c r="I82" s="1"/>
    </row>
    <row r="83" spans="1:9" ht="12.75">
      <c r="A83" s="29"/>
      <c r="B83" s="9"/>
      <c r="C83" s="4"/>
      <c r="D83" s="37"/>
      <c r="H83" s="1"/>
      <c r="I83" s="1"/>
    </row>
    <row r="84" spans="1:9" ht="12.75">
      <c r="A84" s="7"/>
      <c r="B84" s="9"/>
      <c r="C84" s="4"/>
      <c r="D84" s="37"/>
      <c r="H84" s="1"/>
      <c r="I84" s="1"/>
    </row>
    <row r="85" spans="1:9" ht="12.75">
      <c r="A85" s="7"/>
      <c r="B85" s="4"/>
      <c r="C85" s="5"/>
      <c r="D85" s="37"/>
      <c r="H85" s="1"/>
      <c r="I85" s="1"/>
    </row>
    <row r="86" spans="1:4" ht="12.75">
      <c r="A86" s="7"/>
      <c r="B86" s="4"/>
      <c r="C86" s="5"/>
      <c r="D86" s="37"/>
    </row>
    <row r="87" spans="1:7" ht="12.75">
      <c r="A87" s="7"/>
      <c r="B87" s="10"/>
      <c r="C87" s="5"/>
      <c r="D87" s="10"/>
      <c r="E87" s="31"/>
      <c r="F87" s="32"/>
      <c r="G87" s="33"/>
    </row>
    <row r="88" spans="1:4" ht="12.75">
      <c r="A88" s="41"/>
      <c r="B88" s="4"/>
      <c r="C88" s="4"/>
      <c r="D88" s="4"/>
    </row>
    <row r="89" spans="1:5" ht="12.75">
      <c r="A89" s="7"/>
      <c r="B89" s="4"/>
      <c r="C89" s="4"/>
      <c r="D89" s="4"/>
      <c r="E89" s="1"/>
    </row>
    <row r="90" spans="1:4" ht="12.75">
      <c r="A90" s="7"/>
      <c r="B90" s="4"/>
      <c r="C90" s="4"/>
      <c r="D90" s="4"/>
    </row>
    <row r="91" spans="1:4" ht="12.75">
      <c r="A91" s="7"/>
      <c r="B91" s="4"/>
      <c r="C91" s="4"/>
      <c r="D91" s="4"/>
    </row>
    <row r="92" spans="1:4" ht="12.75">
      <c r="A92" s="7"/>
      <c r="B92" s="4"/>
      <c r="C92" s="4"/>
      <c r="D92" s="4"/>
    </row>
    <row r="93" spans="1:4" ht="12.75">
      <c r="A93" s="7"/>
      <c r="B93" s="4"/>
      <c r="C93" s="4"/>
      <c r="D93" s="4"/>
    </row>
    <row r="94" spans="1:4" ht="12.75">
      <c r="A94" s="7"/>
      <c r="B94" s="4"/>
      <c r="C94" s="4"/>
      <c r="D94" s="4"/>
    </row>
    <row r="95" spans="1:4" ht="12.75">
      <c r="A95" s="7"/>
      <c r="B95" s="4"/>
      <c r="C95" s="4"/>
      <c r="D95" s="4"/>
    </row>
    <row r="96" spans="1:4" ht="12.75">
      <c r="A96" s="7"/>
      <c r="B96" s="4"/>
      <c r="C96" s="4"/>
      <c r="D96" s="4"/>
    </row>
    <row r="97" ht="12.75">
      <c r="A97" s="7"/>
    </row>
    <row r="98" ht="12.75">
      <c r="A98" s="12"/>
    </row>
  </sheetData>
  <sheetProtection/>
  <mergeCells count="1">
    <mergeCell ref="G5:I5"/>
  </mergeCells>
  <printOptions/>
  <pageMargins left="0.2362204724409449" right="0.2362204724409449" top="0.15748031496062992" bottom="0" header="0.31496062992125984" footer="0.31496062992125984"/>
  <pageSetup fitToHeight="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7">
      <selection activeCell="F31" sqref="F31"/>
    </sheetView>
  </sheetViews>
  <sheetFormatPr defaultColWidth="9.00390625" defaultRowHeight="12.75"/>
  <cols>
    <col min="1" max="1" width="83.625" style="0" customWidth="1"/>
    <col min="2" max="2" width="10.625" style="0" bestFit="1" customWidth="1"/>
    <col min="3" max="3" width="11.50390625" style="0" customWidth="1"/>
    <col min="4" max="4" width="10.625" style="0" customWidth="1"/>
    <col min="6" max="6" width="13.125" style="0" customWidth="1"/>
    <col min="7" max="7" width="14.00390625" style="0" customWidth="1"/>
    <col min="8" max="8" width="11.125" style="0" customWidth="1"/>
    <col min="9" max="9" width="17.50390625" style="0" customWidth="1"/>
    <col min="10" max="10" width="27.125" style="0" bestFit="1" customWidth="1"/>
  </cols>
  <sheetData>
    <row r="1" spans="1:6" ht="13.5">
      <c r="A1" s="69" t="s">
        <v>49</v>
      </c>
      <c r="B1" s="62" t="s">
        <v>11</v>
      </c>
      <c r="C1" s="62"/>
      <c r="D1" s="62"/>
      <c r="E1" s="62"/>
      <c r="F1" s="62"/>
    </row>
    <row r="2" spans="1:7" ht="20.25">
      <c r="A2" s="11" t="s">
        <v>2</v>
      </c>
      <c r="B2" s="62" t="s">
        <v>12</v>
      </c>
      <c r="C2" s="62"/>
      <c r="D2" s="62"/>
      <c r="E2" s="62"/>
      <c r="F2" s="62"/>
      <c r="G2" s="1"/>
    </row>
    <row r="4" spans="3:15" ht="12.75">
      <c r="C4" s="4"/>
      <c r="D4" s="4"/>
      <c r="E4" s="4"/>
      <c r="F4" s="4"/>
      <c r="H4" s="15"/>
      <c r="I4" s="15"/>
      <c r="J4" s="4"/>
      <c r="K4" s="4"/>
      <c r="L4" s="4"/>
      <c r="M4" s="4"/>
      <c r="N4" s="4"/>
      <c r="O4" s="4"/>
    </row>
    <row r="5" spans="1:15" ht="24.75" customHeight="1">
      <c r="A5" s="16" t="s">
        <v>0</v>
      </c>
      <c r="B5" s="67" t="s">
        <v>54</v>
      </c>
      <c r="C5" s="51"/>
      <c r="D5" s="6"/>
      <c r="E5" s="6"/>
      <c r="F5" s="6"/>
      <c r="G5" s="106"/>
      <c r="H5" s="107"/>
      <c r="I5" s="107"/>
      <c r="J5" s="4"/>
      <c r="K5" s="4"/>
      <c r="L5" s="4"/>
      <c r="M5" s="4"/>
      <c r="N5" s="4"/>
      <c r="O5" s="4"/>
    </row>
    <row r="6" spans="1:15" ht="12.75">
      <c r="A6" s="18"/>
      <c r="B6" s="13"/>
      <c r="C6" s="51"/>
      <c r="D6" s="4"/>
      <c r="E6" s="4"/>
      <c r="F6" s="5"/>
      <c r="G6" s="5"/>
      <c r="H6" s="5"/>
      <c r="I6" s="5"/>
      <c r="J6" s="5"/>
      <c r="K6" s="4"/>
      <c r="L6" s="5"/>
      <c r="M6" s="4"/>
      <c r="N6" s="5"/>
      <c r="O6" s="4"/>
    </row>
    <row r="7" spans="1:15" ht="12.75">
      <c r="A7" s="71" t="s">
        <v>41</v>
      </c>
      <c r="B7" s="80">
        <v>253209</v>
      </c>
      <c r="C7" s="83"/>
      <c r="D7" s="10"/>
      <c r="E7" s="10"/>
      <c r="F7" s="36"/>
      <c r="G7" s="10"/>
      <c r="H7" s="25"/>
      <c r="I7" s="25"/>
      <c r="J7" s="24"/>
      <c r="K7" s="4"/>
      <c r="L7" s="5"/>
      <c r="M7" s="4"/>
      <c r="N7" s="5"/>
      <c r="O7" s="4"/>
    </row>
    <row r="8" spans="1:15" ht="12.75">
      <c r="A8" s="18" t="s">
        <v>53</v>
      </c>
      <c r="B8" s="50">
        <v>121000</v>
      </c>
      <c r="C8" s="83"/>
      <c r="D8" s="10"/>
      <c r="E8" s="10"/>
      <c r="F8" s="36"/>
      <c r="G8" s="10"/>
      <c r="H8" s="25"/>
      <c r="I8" s="25"/>
      <c r="J8" s="24"/>
      <c r="K8" s="4"/>
      <c r="L8" s="5"/>
      <c r="M8" s="4"/>
      <c r="N8" s="5"/>
      <c r="O8" s="4"/>
    </row>
    <row r="9" spans="1:15" ht="12.75">
      <c r="A9" s="55" t="s">
        <v>8</v>
      </c>
      <c r="B9" s="81">
        <v>82776</v>
      </c>
      <c r="C9" s="84"/>
      <c r="D9" s="5"/>
      <c r="E9" s="4"/>
      <c r="F9" s="5"/>
      <c r="G9" s="5"/>
      <c r="H9" s="26"/>
      <c r="I9" s="26"/>
      <c r="J9" s="5"/>
      <c r="K9" s="4"/>
      <c r="L9" s="5"/>
      <c r="M9" s="4"/>
      <c r="N9" s="5"/>
      <c r="O9" s="4"/>
    </row>
    <row r="10" spans="1:15" ht="12.75">
      <c r="A10" s="55" t="s">
        <v>42</v>
      </c>
      <c r="B10" s="82">
        <v>4429324</v>
      </c>
      <c r="C10" s="53"/>
      <c r="D10" s="5"/>
      <c r="F10" s="14"/>
      <c r="G10" s="5"/>
      <c r="H10" s="5"/>
      <c r="I10" s="5"/>
      <c r="J10" s="5"/>
      <c r="K10" s="4"/>
      <c r="L10" s="5"/>
      <c r="M10" s="4"/>
      <c r="N10" s="5"/>
      <c r="O10" s="4"/>
    </row>
    <row r="11" spans="1:15" ht="12.75">
      <c r="A11" s="50" t="s">
        <v>9</v>
      </c>
      <c r="B11" s="72"/>
      <c r="C11" s="51"/>
      <c r="D11" s="4"/>
      <c r="F11" s="14"/>
      <c r="G11" s="5"/>
      <c r="H11" s="5"/>
      <c r="I11" s="5"/>
      <c r="J11" s="5"/>
      <c r="K11" s="4"/>
      <c r="L11" s="5"/>
      <c r="M11" s="4"/>
      <c r="N11" s="5"/>
      <c r="O11" s="4"/>
    </row>
    <row r="12" spans="1:15" ht="12.75">
      <c r="A12" s="13" t="s">
        <v>15</v>
      </c>
      <c r="B12" s="53"/>
      <c r="C12" s="53"/>
      <c r="D12" s="5"/>
      <c r="F12" s="14"/>
      <c r="G12" s="5"/>
      <c r="H12" s="5"/>
      <c r="I12" s="5"/>
      <c r="J12" s="5"/>
      <c r="K12" s="4"/>
      <c r="L12" s="5"/>
      <c r="M12" s="4"/>
      <c r="N12" s="5"/>
      <c r="O12" s="4"/>
    </row>
    <row r="13" spans="1:15" ht="12.75">
      <c r="A13" s="13" t="s">
        <v>14</v>
      </c>
      <c r="B13" s="53"/>
      <c r="C13" s="53"/>
      <c r="D13" s="37"/>
      <c r="F13" s="14"/>
      <c r="G13" s="5"/>
      <c r="H13" s="5"/>
      <c r="I13" s="5"/>
      <c r="J13" s="5"/>
      <c r="K13" s="4"/>
      <c r="L13" s="5"/>
      <c r="M13" s="4"/>
      <c r="N13" s="5"/>
      <c r="O13" s="4"/>
    </row>
    <row r="14" spans="1:15" ht="12.75">
      <c r="A14" s="13" t="s">
        <v>16</v>
      </c>
      <c r="B14" s="53"/>
      <c r="C14" s="53"/>
      <c r="D14" s="30"/>
      <c r="F14" s="14"/>
      <c r="G14" s="5"/>
      <c r="H14" s="5"/>
      <c r="I14" s="5"/>
      <c r="J14" s="5"/>
      <c r="K14" s="4"/>
      <c r="L14" s="5"/>
      <c r="M14" s="4"/>
      <c r="N14" s="5"/>
      <c r="O14" s="4"/>
    </row>
    <row r="15" spans="1:15" ht="12.75">
      <c r="A15" s="13" t="s">
        <v>17</v>
      </c>
      <c r="B15" s="53"/>
      <c r="C15" s="53"/>
      <c r="D15" s="4"/>
      <c r="F15" s="14"/>
      <c r="G15" s="5"/>
      <c r="H15" s="5"/>
      <c r="I15" s="5"/>
      <c r="J15" s="5"/>
      <c r="K15" s="4"/>
      <c r="L15" s="5"/>
      <c r="M15" s="4"/>
      <c r="N15" s="5"/>
      <c r="O15" s="4"/>
    </row>
    <row r="16" spans="1:15" ht="12.75">
      <c r="A16" s="13" t="s">
        <v>18</v>
      </c>
      <c r="B16" s="53"/>
      <c r="C16" s="53"/>
      <c r="D16" s="5"/>
      <c r="F16" s="14"/>
      <c r="G16" s="5"/>
      <c r="H16" s="5"/>
      <c r="I16" s="5"/>
      <c r="J16" s="5"/>
      <c r="K16" s="4"/>
      <c r="L16" s="5"/>
      <c r="M16" s="4"/>
      <c r="N16" s="5"/>
      <c r="O16" s="4"/>
    </row>
    <row r="17" spans="1:15" ht="12.75">
      <c r="A17" s="13" t="s">
        <v>19</v>
      </c>
      <c r="B17" s="73"/>
      <c r="C17" s="73"/>
      <c r="D17" s="5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13" t="s">
        <v>20</v>
      </c>
      <c r="B18" s="74"/>
      <c r="C18" s="74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13" t="s">
        <v>21</v>
      </c>
      <c r="B19" s="75"/>
      <c r="C19" s="85"/>
      <c r="D19" s="4"/>
      <c r="E19" s="5"/>
      <c r="F19" s="28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50" t="s">
        <v>7</v>
      </c>
      <c r="B20" s="77">
        <f>SUM(B7:B19)</f>
        <v>4886309</v>
      </c>
      <c r="C20" s="85"/>
      <c r="D20" s="37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56"/>
      <c r="B21" s="30"/>
      <c r="C21" s="5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37" t="s">
        <v>50</v>
      </c>
      <c r="B22" s="30"/>
      <c r="C22" s="5"/>
      <c r="D22" s="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9" t="s">
        <v>51</v>
      </c>
      <c r="B23" s="30">
        <f>31429.2*9*12</f>
        <v>3394353.5999999996</v>
      </c>
      <c r="C23" s="5"/>
      <c r="D23" s="5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37" t="s">
        <v>84</v>
      </c>
      <c r="B24" s="30">
        <v>1784815</v>
      </c>
      <c r="C24" s="5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37" t="s">
        <v>85</v>
      </c>
      <c r="B25" s="30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37"/>
      <c r="B26" s="30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37"/>
      <c r="B27" s="30">
        <f>B23+B24-1618644-687190</f>
        <v>2873334.5999999996</v>
      </c>
      <c r="C27" s="5"/>
      <c r="D27" s="10"/>
      <c r="E27" s="4"/>
      <c r="F27" s="28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9" t="s">
        <v>83</v>
      </c>
      <c r="B28" s="58"/>
      <c r="C28" s="59"/>
      <c r="D28" s="60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9" t="s">
        <v>86</v>
      </c>
      <c r="B29" s="45">
        <f>B20-B27</f>
        <v>2012974.4000000004</v>
      </c>
      <c r="C29" s="10"/>
      <c r="D29" s="4"/>
      <c r="E29" s="5"/>
      <c r="F29" s="14"/>
      <c r="G29" s="5"/>
      <c r="H29" s="4"/>
      <c r="I29" s="4"/>
      <c r="J29" s="4"/>
      <c r="K29" s="4"/>
      <c r="L29" s="4"/>
      <c r="M29" s="4"/>
      <c r="N29" s="4"/>
      <c r="O29" s="4"/>
    </row>
    <row r="30" spans="1:15" ht="12.75">
      <c r="A30" s="61"/>
      <c r="B30" s="58"/>
      <c r="C30" s="59"/>
      <c r="D30" s="60"/>
      <c r="E30" s="59"/>
      <c r="F30" s="14"/>
      <c r="G30" s="5"/>
      <c r="H30" s="4"/>
      <c r="I30" s="4"/>
      <c r="J30" s="4"/>
      <c r="K30" s="4"/>
      <c r="L30" s="4"/>
      <c r="M30" s="4"/>
      <c r="N30" s="4"/>
      <c r="O30" s="4"/>
    </row>
    <row r="31" spans="1:15" ht="12.75">
      <c r="A31" s="57"/>
      <c r="B31" s="58"/>
      <c r="C31" s="59"/>
      <c r="D31" s="60"/>
      <c r="E31" s="59"/>
      <c r="F31" s="14"/>
      <c r="G31" s="5"/>
      <c r="H31" s="4"/>
      <c r="I31" s="4"/>
      <c r="J31" s="4"/>
      <c r="K31" s="4"/>
      <c r="L31" s="4"/>
      <c r="M31" s="4"/>
      <c r="N31" s="4"/>
      <c r="O31" s="4"/>
    </row>
    <row r="32" spans="1:15" ht="12.75">
      <c r="A32" s="48" t="s">
        <v>43</v>
      </c>
      <c r="B32" s="58"/>
      <c r="C32" s="59"/>
      <c r="D32" s="60"/>
      <c r="E32" s="59"/>
      <c r="F32" s="14"/>
      <c r="G32" s="5"/>
      <c r="H32" s="4"/>
      <c r="I32" s="4"/>
      <c r="J32" s="4"/>
      <c r="K32" s="4"/>
      <c r="L32" s="4"/>
      <c r="M32" s="4"/>
      <c r="N32" s="4"/>
      <c r="O32" s="4"/>
    </row>
    <row r="33" spans="1:15" ht="12.75">
      <c r="A33" s="57"/>
      <c r="B33" s="58"/>
      <c r="C33" s="59"/>
      <c r="D33" s="60"/>
      <c r="E33" s="59"/>
      <c r="F33" s="14"/>
      <c r="G33" s="5"/>
      <c r="H33" s="4"/>
      <c r="I33" s="4"/>
      <c r="J33" s="4"/>
      <c r="K33" s="4"/>
      <c r="L33" s="4"/>
      <c r="M33" s="4"/>
      <c r="N33" s="4"/>
      <c r="O33" s="4"/>
    </row>
    <row r="34" spans="1:15" ht="12.75">
      <c r="A34" s="57"/>
      <c r="B34" s="58"/>
      <c r="C34" s="59"/>
      <c r="D34" s="60"/>
      <c r="E34" s="59"/>
      <c r="F34" s="14"/>
      <c r="G34" s="5"/>
      <c r="H34" s="4"/>
      <c r="I34" s="4"/>
      <c r="J34" s="4"/>
      <c r="K34" s="4"/>
      <c r="L34" s="4"/>
      <c r="M34" s="4"/>
      <c r="N34" s="4"/>
      <c r="O34" s="4"/>
    </row>
    <row r="35" spans="1:15" ht="12.75">
      <c r="A35" s="57"/>
      <c r="B35" s="58"/>
      <c r="C35" s="5"/>
      <c r="D35" s="4"/>
      <c r="E35" s="5"/>
      <c r="F35" s="14"/>
      <c r="G35" s="5"/>
      <c r="H35" s="4"/>
      <c r="I35" s="4"/>
      <c r="J35" s="4"/>
      <c r="K35" s="4"/>
      <c r="L35" s="4"/>
      <c r="M35" s="4"/>
      <c r="N35" s="4"/>
      <c r="O35" s="4"/>
    </row>
    <row r="36" spans="1:15" ht="12.75">
      <c r="A36" s="57"/>
      <c r="B36" s="30"/>
      <c r="C36" s="5"/>
      <c r="D36" s="4"/>
      <c r="E36" s="5"/>
      <c r="F36" s="14"/>
      <c r="G36" s="5"/>
      <c r="H36" s="4"/>
      <c r="I36" s="4"/>
      <c r="J36" s="4"/>
      <c r="K36" s="4"/>
      <c r="L36" s="4"/>
      <c r="M36" s="4"/>
      <c r="N36" s="4"/>
      <c r="O36" s="4"/>
    </row>
    <row r="37" spans="1:15" ht="12.75">
      <c r="A37" s="14"/>
      <c r="B37" s="30"/>
      <c r="C37" s="5"/>
      <c r="D37" s="4"/>
      <c r="E37" s="5"/>
      <c r="F37" s="14"/>
      <c r="G37" s="5"/>
      <c r="H37" s="4"/>
      <c r="I37" s="4"/>
      <c r="J37" s="4"/>
      <c r="K37" s="4"/>
      <c r="L37" s="4"/>
      <c r="M37" s="4"/>
      <c r="N37" s="4"/>
      <c r="O37" s="4"/>
    </row>
    <row r="38" spans="1:15" ht="12.75">
      <c r="A38" s="14"/>
      <c r="B38" s="30"/>
      <c r="C38" s="5"/>
      <c r="D38" s="4"/>
      <c r="E38" s="5"/>
      <c r="F38" s="14"/>
      <c r="G38" s="5"/>
      <c r="H38" s="4"/>
      <c r="I38" s="4"/>
      <c r="J38" s="4"/>
      <c r="K38" s="4"/>
      <c r="L38" s="4"/>
      <c r="M38" s="4"/>
      <c r="N38" s="4"/>
      <c r="O38" s="4"/>
    </row>
    <row r="39" spans="1:15" ht="12.75">
      <c r="A39" s="14"/>
      <c r="B39" s="10"/>
      <c r="C39" s="10"/>
      <c r="D39" s="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1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41"/>
      <c r="B41" s="10"/>
      <c r="C41" s="9"/>
      <c r="D41" s="10"/>
      <c r="E41" s="5"/>
      <c r="F41" s="4"/>
      <c r="G41" s="14"/>
      <c r="H41" s="22"/>
      <c r="I41" s="22"/>
      <c r="J41" s="4"/>
      <c r="K41" s="4"/>
      <c r="L41" s="4"/>
      <c r="M41" s="4"/>
      <c r="N41" s="4"/>
      <c r="O41" s="4"/>
    </row>
    <row r="42" spans="1:15" ht="12.75">
      <c r="A42" s="7"/>
      <c r="B42" s="5"/>
      <c r="C42" s="4"/>
      <c r="D42" s="5"/>
      <c r="E42" s="4"/>
      <c r="F42" s="4"/>
      <c r="G42" s="5"/>
      <c r="H42" s="4"/>
      <c r="I42" s="4"/>
      <c r="J42" s="5"/>
      <c r="K42" s="4"/>
      <c r="L42" s="5"/>
      <c r="M42" s="4"/>
      <c r="N42" s="5"/>
      <c r="O42" s="4"/>
    </row>
    <row r="43" spans="1:15" ht="12.75">
      <c r="A43" s="9"/>
      <c r="B43" s="5"/>
      <c r="C43" s="4"/>
      <c r="D43" s="14"/>
      <c r="E43" s="4"/>
      <c r="F43" s="4"/>
      <c r="G43" s="5"/>
      <c r="H43" s="5"/>
      <c r="I43" s="5"/>
      <c r="J43" s="5"/>
      <c r="K43" s="4"/>
      <c r="L43" s="5"/>
      <c r="M43" s="4"/>
      <c r="N43" s="5"/>
      <c r="O43" s="4"/>
    </row>
    <row r="44" spans="1:15" ht="12.75">
      <c r="A44" s="7"/>
      <c r="B44" s="42"/>
      <c r="C44" s="4"/>
      <c r="D44" s="4"/>
      <c r="E44" s="4"/>
      <c r="F44" s="4"/>
      <c r="G44" s="5"/>
      <c r="H44" s="5"/>
      <c r="I44" s="5"/>
      <c r="J44" s="5"/>
      <c r="K44" s="4"/>
      <c r="L44" s="5"/>
      <c r="M44" s="4"/>
      <c r="N44" s="5"/>
      <c r="O44" s="4"/>
    </row>
    <row r="45" spans="1:15" ht="12.75">
      <c r="A45" s="7"/>
      <c r="B45" s="4"/>
      <c r="C45" s="4"/>
      <c r="D45" s="4"/>
      <c r="E45" s="4"/>
      <c r="F45" s="4"/>
      <c r="G45" s="4"/>
      <c r="H45" s="7"/>
      <c r="I45" s="7"/>
      <c r="J45" s="4"/>
      <c r="K45" s="4"/>
      <c r="L45" s="4"/>
      <c r="M45" s="4"/>
      <c r="N45" s="4"/>
      <c r="O45" s="4"/>
    </row>
    <row r="46" spans="1:15" ht="12.75">
      <c r="A46" s="29"/>
      <c r="B46" s="4"/>
      <c r="C46" s="4"/>
      <c r="D46" s="4"/>
      <c r="E46" s="4"/>
      <c r="F46" s="4"/>
      <c r="G46" s="4"/>
      <c r="H46" s="7"/>
      <c r="I46" s="7"/>
      <c r="J46" s="4"/>
      <c r="K46" s="4"/>
      <c r="L46" s="4"/>
      <c r="M46" s="4"/>
      <c r="N46" s="4"/>
      <c r="O46" s="4"/>
    </row>
    <row r="47" spans="1:10" ht="12.75">
      <c r="A47" s="29"/>
      <c r="B47" s="10"/>
      <c r="C47" s="10"/>
      <c r="D47" s="10"/>
      <c r="E47" s="10"/>
      <c r="F47" s="10"/>
      <c r="G47" s="8"/>
      <c r="J47" s="2"/>
    </row>
    <row r="48" spans="1:4" ht="12.75">
      <c r="A48" s="7"/>
      <c r="B48" s="4"/>
      <c r="C48" s="4"/>
      <c r="D48" s="4"/>
    </row>
    <row r="49" spans="1:4" ht="12.75">
      <c r="A49" s="41"/>
      <c r="B49" s="4"/>
      <c r="C49" s="4"/>
      <c r="D49" s="4"/>
    </row>
    <row r="50" spans="1:7" ht="12.75">
      <c r="A50" s="7"/>
      <c r="B50" s="6"/>
      <c r="C50" s="4"/>
      <c r="D50" s="4"/>
      <c r="E50" s="4"/>
      <c r="F50" s="4"/>
      <c r="G50" s="3"/>
    </row>
    <row r="51" spans="1:4" ht="12.75">
      <c r="A51" s="7"/>
      <c r="B51" s="4"/>
      <c r="C51" s="4"/>
      <c r="D51" s="4"/>
    </row>
    <row r="52" spans="1:9" ht="13.5">
      <c r="A52" s="46"/>
      <c r="B52" s="36"/>
      <c r="C52" s="5"/>
      <c r="D52" s="4"/>
      <c r="E52" s="4"/>
      <c r="F52" s="4"/>
      <c r="G52" s="1"/>
      <c r="H52" s="23"/>
      <c r="I52" s="23"/>
    </row>
    <row r="53" spans="1:9" ht="12.75">
      <c r="A53" s="7"/>
      <c r="B53" s="14"/>
      <c r="C53" s="4"/>
      <c r="D53" s="37"/>
      <c r="E53" s="4"/>
      <c r="F53" s="5"/>
      <c r="G53" s="2"/>
      <c r="H53" s="23"/>
      <c r="I53" s="23"/>
    </row>
    <row r="54" spans="1:9" ht="12.75">
      <c r="A54" s="7"/>
      <c r="B54" s="14"/>
      <c r="C54" s="5"/>
      <c r="D54" s="37"/>
      <c r="E54" s="4"/>
      <c r="F54" s="4"/>
      <c r="H54" s="1"/>
      <c r="I54" s="1"/>
    </row>
    <row r="55" spans="1:9" ht="12.75">
      <c r="A55" s="47"/>
      <c r="B55" s="4"/>
      <c r="C55" s="4"/>
      <c r="D55" s="37"/>
      <c r="H55" s="1"/>
      <c r="I55" s="1"/>
    </row>
    <row r="56" spans="1:9" ht="12.75">
      <c r="A56" s="29"/>
      <c r="B56" s="4"/>
      <c r="C56" s="4"/>
      <c r="D56" s="37"/>
      <c r="H56" s="1"/>
      <c r="I56" s="1"/>
    </row>
    <row r="57" spans="1:9" ht="12.75">
      <c r="A57" s="7"/>
      <c r="B57" s="9"/>
      <c r="C57" s="4"/>
      <c r="D57" s="37"/>
      <c r="H57" s="1"/>
      <c r="I57" s="1"/>
    </row>
    <row r="58" spans="1:9" ht="12.75">
      <c r="A58" s="29"/>
      <c r="B58" s="9"/>
      <c r="C58" s="4"/>
      <c r="D58" s="37"/>
      <c r="H58" s="1"/>
      <c r="I58" s="1"/>
    </row>
    <row r="59" spans="1:9" ht="12.75">
      <c r="A59" s="7"/>
      <c r="B59" s="4"/>
      <c r="C59" s="5"/>
      <c r="D59" s="37"/>
      <c r="H59" s="1"/>
      <c r="I59" s="1"/>
    </row>
    <row r="60" spans="1:4" ht="12.75">
      <c r="A60" s="7"/>
      <c r="B60" s="4"/>
      <c r="C60" s="5"/>
      <c r="D60" s="37"/>
    </row>
    <row r="61" spans="1:7" ht="12.75">
      <c r="A61" s="7"/>
      <c r="B61" s="10"/>
      <c r="C61" s="5"/>
      <c r="D61" s="10"/>
      <c r="E61" s="31"/>
      <c r="F61" s="32"/>
      <c r="G61" s="33"/>
    </row>
    <row r="62" spans="1:4" ht="12.75">
      <c r="A62" s="7"/>
      <c r="B62" s="4"/>
      <c r="C62" s="4"/>
      <c r="D62" s="4"/>
    </row>
    <row r="63" spans="1:5" ht="12.75">
      <c r="A63" s="41"/>
      <c r="B63" s="4"/>
      <c r="C63" s="4"/>
      <c r="D63" s="4"/>
      <c r="E63" s="1"/>
    </row>
    <row r="64" spans="1:4" ht="12.75">
      <c r="A64" s="7"/>
      <c r="B64" s="4"/>
      <c r="C64" s="4"/>
      <c r="D64" s="4"/>
    </row>
    <row r="65" spans="1:4" ht="12.75">
      <c r="A65" s="7"/>
      <c r="B65" s="4"/>
      <c r="C65" s="4"/>
      <c r="D65" s="4"/>
    </row>
    <row r="66" spans="1:4" ht="12.75">
      <c r="A66" s="7"/>
      <c r="B66" s="4"/>
      <c r="C66" s="4"/>
      <c r="D66" s="4"/>
    </row>
    <row r="67" spans="1:4" ht="12.75">
      <c r="A67" s="7"/>
      <c r="B67" s="4"/>
      <c r="C67" s="4"/>
      <c r="D67" s="4"/>
    </row>
    <row r="68" spans="1:4" ht="12.75">
      <c r="A68" s="7"/>
      <c r="B68" s="4"/>
      <c r="C68" s="4"/>
      <c r="D68" s="4"/>
    </row>
    <row r="69" spans="1:4" ht="12.75">
      <c r="A69" s="7"/>
      <c r="B69" s="4"/>
      <c r="C69" s="4"/>
      <c r="D69" s="4"/>
    </row>
    <row r="70" spans="1:4" ht="12.75">
      <c r="A70" s="7"/>
      <c r="B70" s="4"/>
      <c r="C70" s="4"/>
      <c r="D70" s="4"/>
    </row>
    <row r="71" ht="12.75">
      <c r="A71" s="7"/>
    </row>
    <row r="72" ht="12.75">
      <c r="A72" s="7"/>
    </row>
    <row r="73" ht="12.75">
      <c r="A73" s="12"/>
    </row>
  </sheetData>
  <sheetProtection/>
  <mergeCells count="1">
    <mergeCell ref="G5:I5"/>
  </mergeCells>
  <printOptions/>
  <pageMargins left="0.2362204724409449" right="0.2362204724409449" top="0.15748031496062992" bottom="0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86.125" style="0" customWidth="1"/>
    <col min="2" max="2" width="10.625" style="0" bestFit="1" customWidth="1"/>
    <col min="3" max="3" width="11.50390625" style="0" customWidth="1"/>
    <col min="4" max="4" width="10.625" style="0" customWidth="1"/>
    <col min="6" max="6" width="13.125" style="0" customWidth="1"/>
    <col min="7" max="7" width="14.00390625" style="0" customWidth="1"/>
    <col min="8" max="8" width="11.125" style="0" customWidth="1"/>
    <col min="9" max="9" width="17.50390625" style="0" customWidth="1"/>
    <col min="10" max="10" width="27.125" style="0" bestFit="1" customWidth="1"/>
  </cols>
  <sheetData>
    <row r="1" spans="1:6" ht="13.5">
      <c r="A1" s="69" t="s">
        <v>105</v>
      </c>
      <c r="B1" s="62" t="s">
        <v>11</v>
      </c>
      <c r="C1" s="62"/>
      <c r="D1" s="62"/>
      <c r="E1" s="62"/>
      <c r="F1" s="62"/>
    </row>
    <row r="2" spans="1:7" ht="20.25">
      <c r="A2" s="11" t="s">
        <v>2</v>
      </c>
      <c r="B2" s="62" t="s">
        <v>12</v>
      </c>
      <c r="C2" s="62"/>
      <c r="D2" s="62"/>
      <c r="E2" s="62"/>
      <c r="F2" s="62"/>
      <c r="G2" s="1"/>
    </row>
    <row r="4" spans="3:15" ht="12.75">
      <c r="C4" s="4"/>
      <c r="D4" s="4"/>
      <c r="E4" s="4"/>
      <c r="F4" s="4"/>
      <c r="H4" s="15"/>
      <c r="I4" s="15"/>
      <c r="J4" s="4"/>
      <c r="K4" s="4"/>
      <c r="L4" s="4"/>
      <c r="M4" s="4"/>
      <c r="N4" s="4"/>
      <c r="O4" s="4"/>
    </row>
    <row r="5" spans="1:15" ht="24.75" customHeight="1">
      <c r="A5" s="95" t="s">
        <v>143</v>
      </c>
      <c r="B5" s="54" t="s">
        <v>82</v>
      </c>
      <c r="C5" s="18" t="s">
        <v>1</v>
      </c>
      <c r="D5" s="52"/>
      <c r="E5" s="6"/>
      <c r="F5" s="6"/>
      <c r="G5" s="106"/>
      <c r="H5" s="107"/>
      <c r="I5" s="107"/>
      <c r="J5" s="4"/>
      <c r="K5" s="4"/>
      <c r="L5" s="4"/>
      <c r="M5" s="4"/>
      <c r="N5" s="4"/>
      <c r="O5" s="4"/>
    </row>
    <row r="6" spans="1:15" ht="12.75">
      <c r="A6" s="49" t="s">
        <v>146</v>
      </c>
      <c r="B6" s="19">
        <v>846718</v>
      </c>
      <c r="C6" s="13"/>
      <c r="D6" s="51"/>
      <c r="F6" s="14"/>
      <c r="G6" s="5"/>
      <c r="H6" s="5"/>
      <c r="I6" s="5"/>
      <c r="J6" s="5"/>
      <c r="K6" s="4"/>
      <c r="L6" s="5"/>
      <c r="M6" s="4"/>
      <c r="N6" s="5"/>
      <c r="O6" s="4"/>
    </row>
    <row r="7" spans="1:15" ht="12.75">
      <c r="A7" s="27"/>
      <c r="B7" s="18"/>
      <c r="C7" s="13"/>
      <c r="D7" s="51"/>
      <c r="F7" s="14"/>
      <c r="G7" s="5"/>
      <c r="H7" s="5"/>
      <c r="I7" s="5"/>
      <c r="J7" s="5"/>
      <c r="K7" s="4"/>
      <c r="L7" s="5"/>
      <c r="M7" s="4"/>
      <c r="N7" s="5"/>
      <c r="O7" s="4"/>
    </row>
    <row r="8" spans="1:15" ht="12.75">
      <c r="A8" s="18" t="s">
        <v>147</v>
      </c>
      <c r="B8" s="96">
        <v>3394354</v>
      </c>
      <c r="C8" s="19"/>
      <c r="D8" s="53"/>
      <c r="E8" s="5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37" t="s">
        <v>148</v>
      </c>
      <c r="B9" s="30">
        <f>B8-B6</f>
        <v>2547636</v>
      </c>
      <c r="C9" s="5"/>
      <c r="D9" s="5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9"/>
      <c r="B10" s="30"/>
      <c r="C10" s="5"/>
      <c r="D10" s="4"/>
      <c r="E10" s="5"/>
      <c r="F10" s="28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9"/>
      <c r="B11" s="30"/>
      <c r="C11" s="5"/>
      <c r="D11" s="4"/>
      <c r="E11" s="5"/>
      <c r="F11" s="28"/>
      <c r="G11" s="4"/>
      <c r="H11" s="4"/>
      <c r="I11" s="4"/>
      <c r="J11" s="4"/>
      <c r="K11" s="4"/>
      <c r="L11" s="4"/>
      <c r="M11" s="4"/>
      <c r="N11" s="4"/>
      <c r="O11" s="4"/>
    </row>
    <row r="12" spans="1:15" ht="13.5">
      <c r="A12" s="16" t="s">
        <v>0</v>
      </c>
      <c r="B12" s="54" t="s">
        <v>82</v>
      </c>
      <c r="C12" s="18" t="s">
        <v>1</v>
      </c>
      <c r="D12" s="4"/>
      <c r="E12" s="5"/>
      <c r="F12" s="28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63" t="s">
        <v>149</v>
      </c>
      <c r="B13" s="35">
        <v>164954</v>
      </c>
      <c r="C13" s="19"/>
      <c r="D13" s="4"/>
      <c r="E13" s="5"/>
      <c r="F13" s="28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63" t="s">
        <v>150</v>
      </c>
      <c r="B14" s="35">
        <v>2900000</v>
      </c>
      <c r="C14" s="19"/>
      <c r="D14" s="4"/>
      <c r="E14" s="5"/>
      <c r="F14" s="28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9" t="s">
        <v>151</v>
      </c>
      <c r="B15" s="30">
        <f>B13+B14</f>
        <v>3064954</v>
      </c>
      <c r="C15" s="5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9" t="s">
        <v>152</v>
      </c>
      <c r="B16" s="30">
        <f>B9-B15</f>
        <v>-517318</v>
      </c>
      <c r="C16" s="5"/>
      <c r="D16" s="5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30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9" t="s">
        <v>153</v>
      </c>
      <c r="B18" s="30"/>
      <c r="C18" s="5"/>
      <c r="D18" s="10"/>
      <c r="E18" s="4"/>
      <c r="F18" s="28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9"/>
      <c r="B19" s="58"/>
      <c r="C19" s="59"/>
      <c r="D19" s="60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9" t="s">
        <v>3</v>
      </c>
      <c r="B20" s="45"/>
      <c r="C20" s="10"/>
      <c r="D20" s="4"/>
      <c r="E20" s="5"/>
      <c r="F20" s="14"/>
      <c r="G20" s="5"/>
      <c r="H20" s="4"/>
      <c r="I20" s="4"/>
      <c r="J20" s="4"/>
      <c r="K20" s="4"/>
      <c r="L20" s="4"/>
      <c r="M20" s="4"/>
      <c r="N20" s="4"/>
      <c r="O20" s="4"/>
    </row>
    <row r="21" spans="1:15" ht="12.75">
      <c r="A21" s="57"/>
      <c r="B21" s="58"/>
      <c r="C21" s="59"/>
      <c r="D21" s="60"/>
      <c r="E21" s="59"/>
      <c r="F21" s="14"/>
      <c r="G21" s="5"/>
      <c r="H21" s="4"/>
      <c r="I21" s="4"/>
      <c r="J21" s="4"/>
      <c r="K21" s="4"/>
      <c r="L21" s="4"/>
      <c r="M21" s="4"/>
      <c r="N21" s="4"/>
      <c r="O21" s="4"/>
    </row>
    <row r="22" spans="1:15" ht="12.75">
      <c r="A22" s="57"/>
      <c r="B22" s="58"/>
      <c r="C22" s="59"/>
      <c r="D22" s="60"/>
      <c r="E22" s="59"/>
      <c r="F22" s="14"/>
      <c r="G22" s="5"/>
      <c r="H22" s="4"/>
      <c r="I22" s="4"/>
      <c r="J22" s="4"/>
      <c r="K22" s="4"/>
      <c r="L22" s="4"/>
      <c r="M22" s="4"/>
      <c r="N22" s="4"/>
      <c r="O22" s="4"/>
    </row>
    <row r="23" spans="1:15" ht="12.75">
      <c r="A23" s="57"/>
      <c r="B23" s="58"/>
      <c r="C23" s="59"/>
      <c r="D23" s="60"/>
      <c r="E23" s="59"/>
      <c r="F23" s="14"/>
      <c r="G23" s="5"/>
      <c r="H23" s="4"/>
      <c r="I23" s="4"/>
      <c r="J23" s="4"/>
      <c r="K23" s="4"/>
      <c r="L23" s="4"/>
      <c r="M23" s="4"/>
      <c r="N23" s="4"/>
      <c r="O23" s="4"/>
    </row>
    <row r="24" spans="1:15" ht="12.75">
      <c r="A24" s="57"/>
      <c r="B24" s="58"/>
      <c r="C24" s="59"/>
      <c r="D24" s="60"/>
      <c r="E24" s="59"/>
      <c r="F24" s="14"/>
      <c r="G24" s="5"/>
      <c r="H24" s="4"/>
      <c r="I24" s="4"/>
      <c r="J24" s="4"/>
      <c r="K24" s="4"/>
      <c r="L24" s="4"/>
      <c r="M24" s="4"/>
      <c r="N24" s="4"/>
      <c r="O24" s="4"/>
    </row>
    <row r="25" spans="1:15" ht="12.75">
      <c r="A25" s="57"/>
      <c r="B25" s="58"/>
      <c r="C25" s="59"/>
      <c r="D25" s="60"/>
      <c r="E25" s="59"/>
      <c r="F25" s="14"/>
      <c r="G25" s="5"/>
      <c r="H25" s="4"/>
      <c r="I25" s="4"/>
      <c r="J25" s="4"/>
      <c r="K25" s="4"/>
      <c r="L25" s="4"/>
      <c r="M25" s="4"/>
      <c r="N25" s="4"/>
      <c r="O25" s="4"/>
    </row>
    <row r="26" spans="1:15" ht="12.75">
      <c r="A26" s="57"/>
      <c r="B26" s="58"/>
      <c r="C26" s="5"/>
      <c r="D26" s="4"/>
      <c r="E26" s="5"/>
      <c r="F26" s="14"/>
      <c r="G26" s="5"/>
      <c r="H26" s="4"/>
      <c r="I26" s="4"/>
      <c r="J26" s="4"/>
      <c r="K26" s="4"/>
      <c r="L26" s="4"/>
      <c r="M26" s="4"/>
      <c r="N26" s="4"/>
      <c r="O26" s="4"/>
    </row>
    <row r="27" spans="1:15" ht="12.75">
      <c r="A27" s="14"/>
      <c r="B27" s="30"/>
      <c r="C27" s="5"/>
      <c r="D27" s="4"/>
      <c r="E27" s="5"/>
      <c r="F27" s="14"/>
      <c r="G27" s="5"/>
      <c r="H27" s="4"/>
      <c r="I27" s="4"/>
      <c r="J27" s="4"/>
      <c r="K27" s="4"/>
      <c r="L27" s="4"/>
      <c r="M27" s="4"/>
      <c r="N27" s="4"/>
      <c r="O27" s="4"/>
    </row>
    <row r="28" spans="1:15" ht="12.75">
      <c r="A28" s="14"/>
      <c r="B28" s="30"/>
      <c r="C28" s="5"/>
      <c r="D28" s="4"/>
      <c r="E28" s="5"/>
      <c r="F28" s="14"/>
      <c r="G28" s="5"/>
      <c r="H28" s="4"/>
      <c r="I28" s="4"/>
      <c r="J28" s="4"/>
      <c r="K28" s="4"/>
      <c r="L28" s="4"/>
      <c r="M28" s="4"/>
      <c r="N28" s="4"/>
      <c r="O28" s="4"/>
    </row>
    <row r="29" spans="2:15" ht="12.75">
      <c r="B29" s="30"/>
      <c r="C29" s="5"/>
      <c r="D29" s="4"/>
      <c r="E29" s="5"/>
      <c r="F29" s="14"/>
      <c r="G29" s="5"/>
      <c r="H29" s="4"/>
      <c r="I29" s="4"/>
      <c r="J29" s="4"/>
      <c r="K29" s="4"/>
      <c r="L29" s="4"/>
      <c r="M29" s="4"/>
      <c r="N29" s="4"/>
      <c r="O29" s="4"/>
    </row>
    <row r="30" spans="1:15" ht="12.75">
      <c r="A30" s="14"/>
      <c r="B30" s="10"/>
      <c r="C30" s="10"/>
      <c r="D30" s="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1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98"/>
      <c r="B32" s="10"/>
      <c r="C32" s="9"/>
      <c r="D32" s="10"/>
      <c r="E32" s="5"/>
      <c r="F32" s="4"/>
      <c r="G32" s="14"/>
      <c r="H32" s="22"/>
      <c r="I32" s="22"/>
      <c r="J32" s="4"/>
      <c r="K32" s="4"/>
      <c r="L32" s="4"/>
      <c r="M32" s="4"/>
      <c r="N32" s="4"/>
      <c r="O32" s="4"/>
    </row>
    <row r="33" spans="1:15" ht="12.75">
      <c r="A33" s="9"/>
      <c r="B33" s="5"/>
      <c r="C33" s="4"/>
      <c r="D33" s="5"/>
      <c r="E33" s="4"/>
      <c r="F33" s="4"/>
      <c r="G33" s="5"/>
      <c r="H33" s="4"/>
      <c r="I33" s="4"/>
      <c r="J33" s="5"/>
      <c r="K33" s="4"/>
      <c r="L33" s="5"/>
      <c r="M33" s="4"/>
      <c r="N33" s="5"/>
      <c r="O33" s="4"/>
    </row>
    <row r="34" spans="1:15" ht="12.75">
      <c r="A34" s="98"/>
      <c r="B34" s="5"/>
      <c r="C34" s="4"/>
      <c r="D34" s="14"/>
      <c r="E34" s="4"/>
      <c r="F34" s="4"/>
      <c r="G34" s="5"/>
      <c r="H34" s="5"/>
      <c r="I34" s="5"/>
      <c r="J34" s="5"/>
      <c r="K34" s="4"/>
      <c r="L34" s="5"/>
      <c r="M34" s="4"/>
      <c r="N34" s="5"/>
      <c r="O34" s="4"/>
    </row>
    <row r="35" spans="1:15" ht="12.75">
      <c r="A35" s="98"/>
      <c r="B35" s="99"/>
      <c r="C35" s="4"/>
      <c r="D35" s="4"/>
      <c r="E35" s="4"/>
      <c r="F35" s="4"/>
      <c r="G35" s="5"/>
      <c r="H35" s="5"/>
      <c r="I35" s="5"/>
      <c r="J35" s="5"/>
      <c r="K35" s="4"/>
      <c r="L35" s="5"/>
      <c r="M35" s="4"/>
      <c r="N35" s="5"/>
      <c r="O35" s="4"/>
    </row>
    <row r="36" spans="1:15" ht="12.75">
      <c r="A36" s="100"/>
      <c r="B36" s="4"/>
      <c r="C36" s="4"/>
      <c r="D36" s="4"/>
      <c r="E36" s="4"/>
      <c r="F36" s="4"/>
      <c r="G36" s="4"/>
      <c r="H36" s="98"/>
      <c r="I36" s="98"/>
      <c r="J36" s="4"/>
      <c r="K36" s="4"/>
      <c r="L36" s="4"/>
      <c r="M36" s="4"/>
      <c r="N36" s="4"/>
      <c r="O36" s="4"/>
    </row>
    <row r="37" spans="1:15" ht="12.75">
      <c r="A37" s="100"/>
      <c r="B37" s="4"/>
      <c r="C37" s="4"/>
      <c r="D37" s="4"/>
      <c r="E37" s="4"/>
      <c r="F37" s="4"/>
      <c r="G37" s="4"/>
      <c r="H37" s="98"/>
      <c r="I37" s="98"/>
      <c r="J37" s="4"/>
      <c r="K37" s="4"/>
      <c r="L37" s="4"/>
      <c r="M37" s="4"/>
      <c r="N37" s="4"/>
      <c r="O37" s="4"/>
    </row>
    <row r="38" spans="1:10" ht="12.75">
      <c r="A38" s="98"/>
      <c r="B38" s="10"/>
      <c r="C38" s="10"/>
      <c r="D38" s="10"/>
      <c r="E38" s="10"/>
      <c r="F38" s="10"/>
      <c r="G38" s="8"/>
      <c r="J38" s="2"/>
    </row>
    <row r="39" spans="1:4" ht="12.75">
      <c r="A39" s="41"/>
      <c r="B39" s="4"/>
      <c r="C39" s="4"/>
      <c r="D39" s="4"/>
    </row>
    <row r="40" spans="1:4" ht="12.75">
      <c r="A40" s="98"/>
      <c r="B40" s="4"/>
      <c r="C40" s="4"/>
      <c r="D40" s="4"/>
    </row>
    <row r="41" spans="1:7" ht="12.75">
      <c r="A41" s="98"/>
      <c r="B41" s="6"/>
      <c r="C41" s="4"/>
      <c r="D41" s="4"/>
      <c r="E41" s="4"/>
      <c r="F41" s="4"/>
      <c r="G41" s="3"/>
    </row>
    <row r="42" spans="1:4" ht="13.5">
      <c r="A42" s="46"/>
      <c r="B42" s="4"/>
      <c r="C42" s="4"/>
      <c r="D42" s="4"/>
    </row>
    <row r="43" spans="1:9" ht="12.75">
      <c r="A43" s="98"/>
      <c r="B43" s="36"/>
      <c r="C43" s="5"/>
      <c r="D43" s="4"/>
      <c r="E43" s="4"/>
      <c r="F43" s="4"/>
      <c r="G43" s="1"/>
      <c r="H43" s="23"/>
      <c r="I43" s="23"/>
    </row>
    <row r="44" spans="1:9" ht="12.75">
      <c r="A44" s="98"/>
      <c r="B44" s="14"/>
      <c r="C44" s="4"/>
      <c r="D44" s="37"/>
      <c r="E44" s="4"/>
      <c r="F44" s="5"/>
      <c r="G44" s="2"/>
      <c r="H44" s="23"/>
      <c r="I44" s="23"/>
    </row>
    <row r="45" spans="1:9" ht="12.75">
      <c r="A45" s="101"/>
      <c r="B45" s="14"/>
      <c r="C45" s="5"/>
      <c r="D45" s="37"/>
      <c r="E45" s="4"/>
      <c r="F45" s="4"/>
      <c r="H45" s="1"/>
      <c r="I45" s="1"/>
    </row>
    <row r="46" spans="1:9" ht="12.75">
      <c r="A46" s="100"/>
      <c r="B46" s="4"/>
      <c r="C46" s="4"/>
      <c r="D46" s="37"/>
      <c r="H46" s="1"/>
      <c r="I46" s="1"/>
    </row>
    <row r="47" spans="1:9" ht="12.75">
      <c r="A47" s="98"/>
      <c r="B47" s="4"/>
      <c r="C47" s="4"/>
      <c r="D47" s="37"/>
      <c r="H47" s="1"/>
      <c r="I47" s="1"/>
    </row>
    <row r="48" spans="1:9" ht="12.75">
      <c r="A48" s="100"/>
      <c r="B48" s="9"/>
      <c r="C48" s="4"/>
      <c r="D48" s="37"/>
      <c r="H48" s="1"/>
      <c r="I48" s="1"/>
    </row>
    <row r="49" spans="1:9" ht="12.75">
      <c r="A49" s="98"/>
      <c r="B49" s="9"/>
      <c r="C49" s="4"/>
      <c r="D49" s="37"/>
      <c r="H49" s="1"/>
      <c r="I49" s="1"/>
    </row>
    <row r="50" spans="1:9" ht="12.75">
      <c r="A50" s="98"/>
      <c r="B50" s="4"/>
      <c r="C50" s="5"/>
      <c r="D50" s="37"/>
      <c r="H50" s="1"/>
      <c r="I50" s="1"/>
    </row>
    <row r="51" spans="1:4" ht="12.75">
      <c r="A51" s="98"/>
      <c r="B51" s="4"/>
      <c r="C51" s="5"/>
      <c r="D51" s="37"/>
    </row>
    <row r="52" spans="1:7" ht="12.75">
      <c r="A52" s="98"/>
      <c r="B52" s="10"/>
      <c r="C52" s="5"/>
      <c r="D52" s="10"/>
      <c r="E52" s="31"/>
      <c r="F52" s="32"/>
      <c r="G52" s="33"/>
    </row>
    <row r="53" spans="1:4" ht="12.75">
      <c r="A53" s="41"/>
      <c r="B53" s="4"/>
      <c r="C53" s="4"/>
      <c r="D53" s="4"/>
    </row>
    <row r="54" spans="1:5" ht="12.75">
      <c r="A54" s="98"/>
      <c r="B54" s="4"/>
      <c r="C54" s="4"/>
      <c r="D54" s="4"/>
      <c r="E54" s="1"/>
    </row>
    <row r="55" spans="1:4" ht="12.75">
      <c r="A55" s="98"/>
      <c r="B55" s="4"/>
      <c r="C55" s="4"/>
      <c r="D55" s="4"/>
    </row>
    <row r="56" spans="1:4" ht="12.75">
      <c r="A56" s="98"/>
      <c r="B56" s="4"/>
      <c r="C56" s="4"/>
      <c r="D56" s="4"/>
    </row>
    <row r="57" spans="1:4" ht="12.75">
      <c r="A57" s="98"/>
      <c r="B57" s="4"/>
      <c r="C57" s="4"/>
      <c r="D57" s="4"/>
    </row>
    <row r="58" spans="1:4" ht="12.75">
      <c r="A58" s="98"/>
      <c r="B58" s="4"/>
      <c r="C58" s="4"/>
      <c r="D58" s="4"/>
    </row>
    <row r="59" spans="1:4" ht="12.75">
      <c r="A59" s="98"/>
      <c r="B59" s="4"/>
      <c r="C59" s="4"/>
      <c r="D59" s="4"/>
    </row>
    <row r="60" spans="1:4" ht="12.75">
      <c r="A60" s="98"/>
      <c r="B60" s="4"/>
      <c r="C60" s="4"/>
      <c r="D60" s="4"/>
    </row>
    <row r="61" spans="1:4" ht="12.75">
      <c r="A61" s="98"/>
      <c r="B61" s="4"/>
      <c r="C61" s="4"/>
      <c r="D61" s="4"/>
    </row>
    <row r="62" ht="12.75">
      <c r="A62" s="98"/>
    </row>
    <row r="63" ht="12.75">
      <c r="A63" s="102"/>
    </row>
  </sheetData>
  <sheetProtection/>
  <mergeCells count="1">
    <mergeCell ref="G5:I5"/>
  </mergeCells>
  <printOptions/>
  <pageMargins left="0.2362204724409449" right="0.2362204724409449" top="0.15748031496062992" bottom="0" header="0.31496062992125984" footer="0.31496062992125984"/>
  <pageSetup fitToHeight="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52">
      <selection activeCell="B44" sqref="B44"/>
    </sheetView>
  </sheetViews>
  <sheetFormatPr defaultColWidth="9.00390625" defaultRowHeight="12.75"/>
  <cols>
    <col min="1" max="1" width="88.50390625" style="0" customWidth="1"/>
    <col min="2" max="2" width="22.00390625" style="0" customWidth="1"/>
    <col min="3" max="3" width="15.00390625" style="0" customWidth="1"/>
  </cols>
  <sheetData>
    <row r="1" spans="1:5" ht="17.25">
      <c r="A1" s="66" t="s">
        <v>102</v>
      </c>
      <c r="B1" s="62" t="s">
        <v>11</v>
      </c>
      <c r="C1" s="62"/>
      <c r="D1" s="62"/>
      <c r="E1" s="62"/>
    </row>
    <row r="2" spans="1:5" ht="20.25">
      <c r="A2" s="11" t="s">
        <v>2</v>
      </c>
      <c r="B2" s="62" t="s">
        <v>12</v>
      </c>
      <c r="C2" s="62"/>
      <c r="D2" s="62"/>
      <c r="E2" s="62"/>
    </row>
    <row r="4" spans="3:5" ht="12.75">
      <c r="C4" s="4"/>
      <c r="D4" s="4"/>
      <c r="E4" s="4"/>
    </row>
    <row r="5" spans="1:5" ht="13.5">
      <c r="A5" s="16" t="s">
        <v>0</v>
      </c>
      <c r="B5" s="67" t="s">
        <v>6</v>
      </c>
      <c r="C5" s="38" t="s">
        <v>81</v>
      </c>
      <c r="D5" s="6"/>
      <c r="E5" s="6"/>
    </row>
    <row r="6" spans="1:5" ht="12.75">
      <c r="A6" s="20" t="s">
        <v>56</v>
      </c>
      <c r="B6" s="70">
        <f>B7+B8+B9+B10+B11+B12+B13+B14+B15+B16+B17+B18+B19+B20+B21+B22+B23+B24+B25+B26+B27+B28+B29+B30+B31+B32</f>
        <v>14680673.2</v>
      </c>
      <c r="C6" s="35">
        <f>C7+C8+C9+C10+C11+C12+C13+C14+C15+C16+C17+C18+C19+C20+C21+C22+C23+C24+C25+C26+C27+C28+C29+C30+C31+C32+C33+C34</f>
        <v>0</v>
      </c>
      <c r="D6" s="5"/>
      <c r="E6" s="5"/>
    </row>
    <row r="7" spans="1:5" ht="12.75">
      <c r="A7" s="18" t="s">
        <v>58</v>
      </c>
      <c r="B7" s="50">
        <v>2400000</v>
      </c>
      <c r="C7" s="27"/>
      <c r="D7" s="5"/>
      <c r="E7" s="4"/>
    </row>
    <row r="8" spans="1:5" ht="12.75">
      <c r="A8" s="18" t="s">
        <v>40</v>
      </c>
      <c r="B8" s="70">
        <f>B7*0.302</f>
        <v>724800</v>
      </c>
      <c r="C8" s="70"/>
      <c r="D8" s="5"/>
      <c r="E8" s="4"/>
    </row>
    <row r="9" spans="1:5" ht="12.75">
      <c r="A9" s="18" t="s">
        <v>59</v>
      </c>
      <c r="B9" s="50"/>
      <c r="C9" s="27"/>
      <c r="D9" s="5"/>
      <c r="E9" s="4"/>
    </row>
    <row r="10" spans="1:5" ht="12.75">
      <c r="A10" s="18" t="s">
        <v>60</v>
      </c>
      <c r="B10" s="50"/>
      <c r="C10" s="27"/>
      <c r="D10" s="5"/>
      <c r="E10" s="5"/>
    </row>
    <row r="11" spans="1:5" ht="12.75">
      <c r="A11" s="18" t="s">
        <v>61</v>
      </c>
      <c r="B11" s="50">
        <v>9000</v>
      </c>
      <c r="C11" s="27"/>
      <c r="D11" s="5"/>
      <c r="E11" s="4"/>
    </row>
    <row r="12" spans="1:5" ht="12.75">
      <c r="A12" s="18" t="s">
        <v>62</v>
      </c>
      <c r="B12" s="50">
        <f>211000*12</f>
        <v>2532000</v>
      </c>
      <c r="C12" s="27"/>
      <c r="D12" s="5"/>
      <c r="E12" s="4"/>
    </row>
    <row r="13" spans="1:5" ht="12.75">
      <c r="A13" s="18" t="s">
        <v>63</v>
      </c>
      <c r="B13" s="50">
        <f>65000*12</f>
        <v>780000</v>
      </c>
      <c r="C13" s="27"/>
      <c r="D13" s="5"/>
      <c r="E13" s="4"/>
    </row>
    <row r="14" spans="1:5" ht="12.75">
      <c r="A14" s="18" t="s">
        <v>64</v>
      </c>
      <c r="B14" s="70"/>
      <c r="C14" s="27"/>
      <c r="D14" s="5"/>
      <c r="E14" s="4"/>
    </row>
    <row r="15" spans="1:5" ht="12.75">
      <c r="A15" s="18" t="s">
        <v>65</v>
      </c>
      <c r="B15" s="50"/>
      <c r="C15" s="27"/>
      <c r="D15" s="5"/>
      <c r="E15" s="4"/>
    </row>
    <row r="16" spans="1:5" ht="12.75">
      <c r="A16" s="18" t="s">
        <v>66</v>
      </c>
      <c r="B16" s="70">
        <f>124134.6*12</f>
        <v>1489615.2000000002</v>
      </c>
      <c r="C16" s="27"/>
      <c r="D16" s="5"/>
      <c r="E16" s="4"/>
    </row>
    <row r="17" spans="1:5" ht="12.75">
      <c r="A17" s="18" t="s">
        <v>67</v>
      </c>
      <c r="B17" s="50"/>
      <c r="C17" s="27"/>
      <c r="D17" s="5"/>
      <c r="E17" s="4"/>
    </row>
    <row r="18" spans="1:5" ht="12.75">
      <c r="A18" s="18" t="s">
        <v>68</v>
      </c>
      <c r="B18" s="50">
        <v>1516000</v>
      </c>
      <c r="C18" s="27"/>
      <c r="D18" s="5"/>
      <c r="E18" s="4"/>
    </row>
    <row r="19" spans="1:5" ht="12.75">
      <c r="A19" s="92">
        <v>1.13</v>
      </c>
      <c r="B19" s="50"/>
      <c r="C19" s="27"/>
      <c r="D19" s="5"/>
      <c r="E19" s="4"/>
    </row>
    <row r="20" spans="1:5" ht="12.75">
      <c r="A20" s="18" t="s">
        <v>70</v>
      </c>
      <c r="B20" s="50">
        <v>1755771</v>
      </c>
      <c r="C20" s="27"/>
      <c r="D20" s="5"/>
      <c r="E20" s="4"/>
    </row>
    <row r="21" spans="1:5" ht="12.75">
      <c r="A21" s="18" t="s">
        <v>71</v>
      </c>
      <c r="B21" s="50">
        <v>321929</v>
      </c>
      <c r="C21" s="27"/>
      <c r="D21" s="5"/>
      <c r="E21" s="4"/>
    </row>
    <row r="22" spans="1:5" ht="12.75">
      <c r="A22" s="18" t="s">
        <v>72</v>
      </c>
      <c r="B22" s="50">
        <v>51000</v>
      </c>
      <c r="C22" s="27"/>
      <c r="D22" s="5"/>
      <c r="E22" s="4"/>
    </row>
    <row r="23" spans="1:5" ht="12.75">
      <c r="A23" s="18" t="s">
        <v>73</v>
      </c>
      <c r="B23" s="50">
        <f>105029-11217</f>
        <v>93812</v>
      </c>
      <c r="C23" s="27"/>
      <c r="D23" s="5"/>
      <c r="E23" s="4"/>
    </row>
    <row r="24" spans="1:5" ht="12.75">
      <c r="A24" s="18" t="s">
        <v>134</v>
      </c>
      <c r="B24" s="50">
        <v>2751356</v>
      </c>
      <c r="C24" s="27"/>
      <c r="D24" s="5"/>
      <c r="E24" s="4"/>
    </row>
    <row r="25" spans="1:5" ht="12.75">
      <c r="A25" s="18" t="s">
        <v>88</v>
      </c>
      <c r="B25" s="50">
        <v>30000</v>
      </c>
      <c r="C25" s="27"/>
      <c r="D25" s="5"/>
      <c r="E25" s="4"/>
    </row>
    <row r="26" spans="1:5" ht="12.75">
      <c r="A26" s="18" t="s">
        <v>89</v>
      </c>
      <c r="B26" s="50">
        <f>2500*12</f>
        <v>30000</v>
      </c>
      <c r="C26" s="27"/>
      <c r="D26" s="5"/>
      <c r="E26" s="4"/>
    </row>
    <row r="27" spans="1:5" ht="12.75">
      <c r="A27" s="18" t="s">
        <v>90</v>
      </c>
      <c r="B27" s="50"/>
      <c r="C27" s="27"/>
      <c r="D27" s="5"/>
      <c r="E27" s="4"/>
    </row>
    <row r="28" spans="1:5" ht="12.75">
      <c r="A28" s="18" t="s">
        <v>91</v>
      </c>
      <c r="B28" s="50"/>
      <c r="C28" s="27"/>
      <c r="D28" s="5"/>
      <c r="E28" s="4"/>
    </row>
    <row r="29" spans="1:5" ht="12.75">
      <c r="A29" s="18" t="s">
        <v>92</v>
      </c>
      <c r="B29" s="50">
        <v>41600</v>
      </c>
      <c r="C29" s="27"/>
      <c r="D29" s="5"/>
      <c r="E29" s="4"/>
    </row>
    <row r="30" spans="1:5" ht="12.75">
      <c r="A30" s="18" t="s">
        <v>93</v>
      </c>
      <c r="B30" s="50">
        <v>99850</v>
      </c>
      <c r="C30" s="27"/>
      <c r="D30" s="5"/>
      <c r="E30" s="4"/>
    </row>
    <row r="31" spans="1:5" ht="12.75">
      <c r="A31" s="18" t="s">
        <v>94</v>
      </c>
      <c r="B31" s="50">
        <v>48000</v>
      </c>
      <c r="C31" s="27"/>
      <c r="D31" s="5"/>
      <c r="E31" s="4"/>
    </row>
    <row r="32" spans="1:5" ht="12.75">
      <c r="A32" s="18" t="s">
        <v>95</v>
      </c>
      <c r="B32" s="50">
        <v>5940</v>
      </c>
      <c r="C32" s="27"/>
      <c r="D32" s="5"/>
      <c r="E32" s="4"/>
    </row>
    <row r="33" spans="1:5" ht="12.75">
      <c r="A33" s="18" t="s">
        <v>96</v>
      </c>
      <c r="B33" s="50"/>
      <c r="C33" s="27"/>
      <c r="D33" s="5"/>
      <c r="E33" s="4"/>
    </row>
    <row r="34" spans="3:5" ht="12.75">
      <c r="C34" s="30"/>
      <c r="D34" s="5"/>
      <c r="E34" s="4"/>
    </row>
    <row r="35" spans="1:5" ht="12.75">
      <c r="A35" s="76" t="s">
        <v>44</v>
      </c>
      <c r="C35" s="30"/>
      <c r="D35" s="5"/>
      <c r="E35" s="4"/>
    </row>
    <row r="36" spans="3:5" ht="12.75">
      <c r="C36" s="30"/>
      <c r="D36" s="5"/>
      <c r="E36" s="4"/>
    </row>
    <row r="37" spans="1:5" ht="17.25">
      <c r="A37" s="66"/>
      <c r="C37" s="30"/>
      <c r="D37" s="5"/>
      <c r="E37" s="4"/>
    </row>
    <row r="38" spans="1:5" ht="15">
      <c r="A38" s="93" t="s">
        <v>135</v>
      </c>
      <c r="C38" s="30"/>
      <c r="D38" s="5"/>
      <c r="E38" s="4"/>
    </row>
    <row r="39" spans="3:5" ht="12.75">
      <c r="C39" s="30"/>
      <c r="D39" s="5"/>
      <c r="E39" s="4"/>
    </row>
    <row r="40" spans="1:5" ht="13.5">
      <c r="A40" s="16" t="s">
        <v>0</v>
      </c>
      <c r="B40" s="67" t="s">
        <v>6</v>
      </c>
      <c r="C40" s="38" t="s">
        <v>81</v>
      </c>
      <c r="D40" s="5"/>
      <c r="E40" s="4"/>
    </row>
    <row r="41" spans="1:5" ht="38.25" customHeight="1">
      <c r="A41" s="38" t="s">
        <v>136</v>
      </c>
      <c r="B41" s="103" t="s">
        <v>144</v>
      </c>
      <c r="C41" s="35"/>
      <c r="D41" s="5"/>
      <c r="E41" s="4"/>
    </row>
    <row r="42" spans="1:5" ht="33.75" customHeight="1">
      <c r="A42" s="38" t="s">
        <v>137</v>
      </c>
      <c r="B42" s="104"/>
      <c r="C42" s="35"/>
      <c r="D42" s="5"/>
      <c r="E42" s="4"/>
    </row>
    <row r="43" spans="1:5" ht="36.75" customHeight="1">
      <c r="A43" s="38" t="s">
        <v>138</v>
      </c>
      <c r="B43" s="105"/>
      <c r="C43" s="35"/>
      <c r="D43" s="5"/>
      <c r="E43" s="4"/>
    </row>
    <row r="44" spans="1:5" ht="9.75" customHeight="1">
      <c r="A44" s="64" t="s">
        <v>115</v>
      </c>
      <c r="B44" s="19"/>
      <c r="C44" s="27"/>
      <c r="D44" s="5"/>
      <c r="E44" s="4"/>
    </row>
    <row r="45" spans="3:5" ht="12.75">
      <c r="C45" s="37"/>
      <c r="D45" s="5"/>
      <c r="E45" s="4"/>
    </row>
    <row r="46" spans="1:5" ht="12.75">
      <c r="A46" s="76" t="s">
        <v>44</v>
      </c>
      <c r="C46" s="37"/>
      <c r="D46" s="4"/>
      <c r="E46" s="4"/>
    </row>
    <row r="47" spans="3:5" ht="12.75">
      <c r="C47" s="30"/>
      <c r="D47" s="5"/>
      <c r="E47" s="4"/>
    </row>
    <row r="48" spans="3:5" ht="12.75">
      <c r="C48" s="37"/>
      <c r="D48" s="4"/>
      <c r="E48" s="4"/>
    </row>
    <row r="49" spans="3:5" ht="12.75">
      <c r="C49" s="37"/>
      <c r="D49" s="4"/>
      <c r="E49" s="4"/>
    </row>
    <row r="50" spans="3:5" ht="12.75">
      <c r="C50" s="37"/>
      <c r="D50" s="4"/>
      <c r="E50" s="4"/>
    </row>
    <row r="51" spans="1:5" ht="12.75">
      <c r="A51" s="48"/>
      <c r="B51" s="5"/>
      <c r="C51" s="37"/>
      <c r="D51" s="4"/>
      <c r="E51" s="4"/>
    </row>
    <row r="52" spans="1:5" ht="12.75">
      <c r="A52" s="48"/>
      <c r="B52" s="5"/>
      <c r="C52" s="37"/>
      <c r="D52" s="4"/>
      <c r="E52" s="4"/>
    </row>
    <row r="53" spans="1:5" ht="12.75">
      <c r="A53" s="48"/>
      <c r="B53" s="5"/>
      <c r="C53" s="37"/>
      <c r="D53" s="4"/>
      <c r="E53" s="5"/>
    </row>
    <row r="54" spans="1:4" ht="12.75">
      <c r="A54" s="79"/>
      <c r="B54" s="5"/>
      <c r="C54" s="4"/>
      <c r="D54" s="4"/>
    </row>
    <row r="55" spans="1:4" ht="12.75">
      <c r="A55" s="49"/>
      <c r="B55" s="4"/>
      <c r="C55" s="4"/>
      <c r="D55" s="4"/>
    </row>
    <row r="56" spans="1:4" ht="12.75">
      <c r="A56" s="48"/>
      <c r="B56" s="5"/>
      <c r="C56" s="30"/>
      <c r="D56" s="4"/>
    </row>
    <row r="57" spans="1:4" ht="12.75">
      <c r="A57" s="48"/>
      <c r="B57" s="5"/>
      <c r="C57" s="5"/>
      <c r="D57" s="5"/>
    </row>
    <row r="58" spans="1:4" ht="12.75">
      <c r="A58" s="48"/>
      <c r="B58" s="5"/>
      <c r="C58" s="37"/>
      <c r="D58" s="37"/>
    </row>
    <row r="59" spans="1:4" ht="12.75">
      <c r="A59" s="48"/>
      <c r="B59" s="5"/>
      <c r="C59" s="30"/>
      <c r="D59" s="30"/>
    </row>
    <row r="60" spans="1:4" ht="12.75">
      <c r="A60" s="37"/>
      <c r="B60" s="5"/>
      <c r="C60" s="4"/>
      <c r="D60" s="4"/>
    </row>
    <row r="61" spans="1:4" ht="12.75">
      <c r="A61" s="48"/>
      <c r="B61" s="5"/>
      <c r="C61" s="5"/>
      <c r="D61" s="5"/>
    </row>
    <row r="62" spans="1:5" ht="12.75">
      <c r="A62" s="4"/>
      <c r="B62" s="44"/>
      <c r="C62" s="5"/>
      <c r="D62" s="5"/>
      <c r="E62" s="5"/>
    </row>
    <row r="63" spans="1:5" ht="12.75">
      <c r="A63" s="49"/>
      <c r="B63" s="94"/>
      <c r="C63" s="5"/>
      <c r="D63" s="5"/>
      <c r="E63" s="4"/>
    </row>
    <row r="64" spans="1:5" ht="12.75">
      <c r="A64" s="49"/>
      <c r="B64" s="30"/>
      <c r="C64" s="5"/>
      <c r="D64" s="4"/>
      <c r="E64" s="5"/>
    </row>
    <row r="65" spans="2:5" ht="12.75">
      <c r="B65" s="30"/>
      <c r="C65" s="5"/>
      <c r="D65" s="37"/>
      <c r="E65" s="5"/>
    </row>
    <row r="66" spans="1:5" ht="12.75">
      <c r="A66" s="56"/>
      <c r="B66" s="30"/>
      <c r="C66" s="5"/>
      <c r="D66" s="4"/>
      <c r="E66" s="5"/>
    </row>
    <row r="67" spans="1:5" ht="12.75">
      <c r="A67" s="49"/>
      <c r="B67" s="30"/>
      <c r="C67" s="5"/>
      <c r="D67" s="4"/>
      <c r="E67" s="5"/>
    </row>
    <row r="68" spans="1:5" ht="12.75">
      <c r="A68" s="49"/>
      <c r="B68" s="30"/>
      <c r="C68" s="5"/>
      <c r="D68" s="5"/>
      <c r="E68" s="5"/>
    </row>
    <row r="69" spans="1:5" ht="12.75">
      <c r="A69" s="4"/>
      <c r="B69" s="30"/>
      <c r="C69" s="5"/>
      <c r="D69" s="5"/>
      <c r="E69" s="4"/>
    </row>
    <row r="70" spans="1:5" ht="12.75">
      <c r="A70" s="9"/>
      <c r="B70" s="30"/>
      <c r="C70" s="5"/>
      <c r="D70" s="10"/>
      <c r="E70" s="4"/>
    </row>
    <row r="71" spans="1:5" ht="12.75">
      <c r="A71" s="9"/>
      <c r="B71" s="58"/>
      <c r="C71" s="59"/>
      <c r="D71" s="60"/>
      <c r="E71" s="5"/>
    </row>
    <row r="72" spans="1:5" ht="12.75">
      <c r="A72" s="61"/>
      <c r="B72" s="45"/>
      <c r="C72" s="10"/>
      <c r="D72" s="4"/>
      <c r="E72" s="5"/>
    </row>
    <row r="73" spans="1:5" ht="12.75">
      <c r="A73" s="57"/>
      <c r="B73" s="58"/>
      <c r="C73" s="59"/>
      <c r="D73" s="60"/>
      <c r="E73" s="59"/>
    </row>
    <row r="74" spans="1:5" ht="12.75">
      <c r="A74" s="57"/>
      <c r="B74" s="58"/>
      <c r="C74" s="59"/>
      <c r="D74" s="60"/>
      <c r="E74" s="59"/>
    </row>
  </sheetData>
  <sheetProtection/>
  <mergeCells count="1">
    <mergeCell ref="B41:B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86.125" style="0" customWidth="1"/>
    <col min="2" max="2" width="10.625" style="0" bestFit="1" customWidth="1"/>
    <col min="3" max="3" width="11.50390625" style="0" customWidth="1"/>
    <col min="4" max="4" width="10.625" style="0" customWidth="1"/>
    <col min="6" max="6" width="13.125" style="0" customWidth="1"/>
    <col min="7" max="7" width="14.00390625" style="0" customWidth="1"/>
    <col min="8" max="8" width="11.125" style="0" customWidth="1"/>
    <col min="9" max="9" width="17.50390625" style="0" customWidth="1"/>
    <col min="10" max="10" width="27.125" style="0" bestFit="1" customWidth="1"/>
  </cols>
  <sheetData>
    <row r="1" spans="1:6" ht="13.5">
      <c r="A1" s="69" t="s">
        <v>105</v>
      </c>
      <c r="B1" s="62" t="s">
        <v>11</v>
      </c>
      <c r="C1" s="62"/>
      <c r="D1" s="62"/>
      <c r="E1" s="62"/>
      <c r="F1" s="62"/>
    </row>
    <row r="2" spans="1:7" ht="20.25">
      <c r="A2" s="11" t="s">
        <v>2</v>
      </c>
      <c r="B2" s="62" t="s">
        <v>12</v>
      </c>
      <c r="C2" s="62"/>
      <c r="D2" s="62"/>
      <c r="E2" s="62"/>
      <c r="F2" s="62"/>
      <c r="G2" s="1"/>
    </row>
    <row r="4" spans="3:15" ht="12.75">
      <c r="C4" s="4"/>
      <c r="D4" s="4"/>
      <c r="E4" s="4"/>
      <c r="F4" s="4"/>
      <c r="H4" s="15"/>
      <c r="I4" s="15"/>
      <c r="J4" s="4"/>
      <c r="K4" s="4"/>
      <c r="L4" s="4"/>
      <c r="M4" s="4"/>
      <c r="N4" s="4"/>
      <c r="O4" s="4"/>
    </row>
    <row r="5" spans="1:15" ht="24.75" customHeight="1">
      <c r="A5" s="95" t="s">
        <v>143</v>
      </c>
      <c r="B5" s="54" t="s">
        <v>82</v>
      </c>
      <c r="C5" s="18" t="s">
        <v>1</v>
      </c>
      <c r="D5" s="52"/>
      <c r="E5" s="6"/>
      <c r="F5" s="6"/>
      <c r="G5" s="106"/>
      <c r="H5" s="107"/>
      <c r="I5" s="107"/>
      <c r="J5" s="4"/>
      <c r="K5" s="4"/>
      <c r="L5" s="4"/>
      <c r="M5" s="4"/>
      <c r="N5" s="4"/>
      <c r="O5" s="4"/>
    </row>
    <row r="6" spans="1:15" ht="12.75">
      <c r="A6" s="49" t="s">
        <v>130</v>
      </c>
      <c r="B6" s="19">
        <f>'Смета 2022компл. рем '!B29</f>
        <v>744654.8000000007</v>
      </c>
      <c r="C6" s="13"/>
      <c r="D6" s="51"/>
      <c r="F6" s="14"/>
      <c r="G6" s="5"/>
      <c r="H6" s="5"/>
      <c r="I6" s="5"/>
      <c r="J6" s="5"/>
      <c r="K6" s="4"/>
      <c r="L6" s="5"/>
      <c r="M6" s="4"/>
      <c r="N6" s="5"/>
      <c r="O6" s="4"/>
    </row>
    <row r="7" spans="1:15" ht="12.75">
      <c r="A7" s="27"/>
      <c r="B7" s="18"/>
      <c r="C7" s="13"/>
      <c r="D7" s="51"/>
      <c r="F7" s="14"/>
      <c r="G7" s="5"/>
      <c r="H7" s="5"/>
      <c r="I7" s="5"/>
      <c r="J7" s="5"/>
      <c r="K7" s="4"/>
      <c r="L7" s="5"/>
      <c r="M7" s="4"/>
      <c r="N7" s="5"/>
      <c r="O7" s="4"/>
    </row>
    <row r="8" spans="1:15" ht="12.75">
      <c r="A8" s="18" t="s">
        <v>142</v>
      </c>
      <c r="B8" s="96">
        <v>3394354</v>
      </c>
      <c r="C8" s="19"/>
      <c r="D8" s="53"/>
      <c r="E8" s="5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37"/>
      <c r="B9" s="30"/>
      <c r="C9" s="5"/>
      <c r="D9" s="5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9"/>
      <c r="B10" s="30"/>
      <c r="C10" s="5"/>
      <c r="D10" s="4"/>
      <c r="E10" s="5"/>
      <c r="F10" s="28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9"/>
      <c r="B11" s="30"/>
      <c r="C11" s="5"/>
      <c r="D11" s="4"/>
      <c r="E11" s="5"/>
      <c r="F11" s="28"/>
      <c r="G11" s="4"/>
      <c r="H11" s="4"/>
      <c r="I11" s="4"/>
      <c r="J11" s="4"/>
      <c r="K11" s="4"/>
      <c r="L11" s="4"/>
      <c r="M11" s="4"/>
      <c r="N11" s="4"/>
      <c r="O11" s="4"/>
    </row>
    <row r="12" spans="1:15" ht="13.5">
      <c r="A12" s="16" t="s">
        <v>0</v>
      </c>
      <c r="B12" s="54" t="s">
        <v>82</v>
      </c>
      <c r="C12" s="18" t="s">
        <v>1</v>
      </c>
      <c r="D12" s="4"/>
      <c r="E12" s="5"/>
      <c r="F12" s="28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86" t="s">
        <v>133</v>
      </c>
      <c r="B13" s="88"/>
      <c r="C13" s="90"/>
      <c r="D13" s="4"/>
      <c r="E13" s="5"/>
      <c r="F13" s="28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87" t="s">
        <v>141</v>
      </c>
      <c r="B14" s="89">
        <v>987500</v>
      </c>
      <c r="C14" s="91"/>
      <c r="D14" s="4"/>
      <c r="E14" s="5"/>
      <c r="F14" s="28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63" t="s">
        <v>139</v>
      </c>
      <c r="B15" s="35">
        <f>2649699-B14-B16</f>
        <v>339694</v>
      </c>
      <c r="C15" s="19"/>
      <c r="D15" s="4"/>
      <c r="E15" s="5"/>
      <c r="F15" s="28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63" t="s">
        <v>140</v>
      </c>
      <c r="B16" s="35">
        <v>1322505</v>
      </c>
      <c r="C16" s="19"/>
      <c r="D16" s="4"/>
      <c r="E16" s="5"/>
      <c r="F16" s="28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9"/>
      <c r="B17" s="30"/>
      <c r="C17" s="5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9" t="s">
        <v>3</v>
      </c>
      <c r="B18" s="30"/>
      <c r="C18" s="5"/>
      <c r="D18" s="5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30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9"/>
      <c r="B20" s="30"/>
      <c r="C20" s="5"/>
      <c r="D20" s="10"/>
      <c r="E20" s="4"/>
      <c r="F20" s="28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9"/>
      <c r="B21" s="58"/>
      <c r="C21" s="59"/>
      <c r="D21" s="60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61"/>
      <c r="B22" s="45"/>
      <c r="C22" s="10"/>
      <c r="D22" s="4"/>
      <c r="E22" s="5"/>
      <c r="F22" s="14"/>
      <c r="G22" s="5"/>
      <c r="H22" s="4"/>
      <c r="I22" s="4"/>
      <c r="J22" s="4"/>
      <c r="K22" s="4"/>
      <c r="L22" s="4"/>
      <c r="M22" s="4"/>
      <c r="N22" s="4"/>
      <c r="O22" s="4"/>
    </row>
    <row r="23" spans="1:15" ht="12.75">
      <c r="A23" s="57"/>
      <c r="B23" s="58"/>
      <c r="C23" s="59"/>
      <c r="D23" s="60"/>
      <c r="E23" s="59"/>
      <c r="F23" s="14"/>
      <c r="G23" s="5"/>
      <c r="H23" s="4"/>
      <c r="I23" s="4"/>
      <c r="J23" s="4"/>
      <c r="K23" s="4"/>
      <c r="L23" s="4"/>
      <c r="M23" s="4"/>
      <c r="N23" s="4"/>
      <c r="O23" s="4"/>
    </row>
    <row r="24" spans="1:15" ht="12.75">
      <c r="A24" s="57"/>
      <c r="B24" s="58"/>
      <c r="C24" s="59"/>
      <c r="D24" s="60"/>
      <c r="E24" s="59"/>
      <c r="F24" s="14"/>
      <c r="G24" s="5"/>
      <c r="H24" s="4"/>
      <c r="I24" s="4"/>
      <c r="J24" s="4"/>
      <c r="K24" s="4"/>
      <c r="L24" s="4"/>
      <c r="M24" s="4"/>
      <c r="N24" s="4"/>
      <c r="O24" s="4"/>
    </row>
    <row r="25" spans="1:15" ht="12.75">
      <c r="A25" s="57"/>
      <c r="B25" s="58"/>
      <c r="C25" s="59"/>
      <c r="D25" s="60"/>
      <c r="E25" s="59"/>
      <c r="F25" s="14"/>
      <c r="G25" s="5"/>
      <c r="H25" s="4"/>
      <c r="I25" s="4"/>
      <c r="J25" s="4"/>
      <c r="K25" s="4"/>
      <c r="L25" s="4"/>
      <c r="M25" s="4"/>
      <c r="N25" s="4"/>
      <c r="O25" s="4"/>
    </row>
    <row r="26" spans="1:15" ht="12.75">
      <c r="A26" s="57"/>
      <c r="B26" s="58"/>
      <c r="C26" s="59"/>
      <c r="D26" s="60"/>
      <c r="E26" s="59"/>
      <c r="F26" s="14"/>
      <c r="G26" s="5"/>
      <c r="H26" s="4"/>
      <c r="I26" s="4"/>
      <c r="J26" s="4"/>
      <c r="K26" s="4"/>
      <c r="L26" s="4"/>
      <c r="M26" s="4"/>
      <c r="N26" s="4"/>
      <c r="O26" s="4"/>
    </row>
    <row r="27" spans="1:15" ht="12.75">
      <c r="A27" s="57"/>
      <c r="B27" s="58"/>
      <c r="C27" s="59"/>
      <c r="D27" s="60"/>
      <c r="E27" s="59"/>
      <c r="F27" s="14"/>
      <c r="G27" s="5"/>
      <c r="H27" s="4"/>
      <c r="I27" s="4"/>
      <c r="J27" s="4"/>
      <c r="K27" s="4"/>
      <c r="L27" s="4"/>
      <c r="M27" s="4"/>
      <c r="N27" s="4"/>
      <c r="O27" s="4"/>
    </row>
    <row r="28" spans="1:15" ht="12.75">
      <c r="A28" s="57"/>
      <c r="B28" s="58"/>
      <c r="C28" s="5"/>
      <c r="D28" s="4"/>
      <c r="E28" s="5"/>
      <c r="F28" s="14"/>
      <c r="G28" s="5"/>
      <c r="H28" s="4"/>
      <c r="I28" s="4"/>
      <c r="J28" s="4"/>
      <c r="K28" s="4"/>
      <c r="L28" s="4"/>
      <c r="M28" s="4"/>
      <c r="N28" s="4"/>
      <c r="O28" s="4"/>
    </row>
    <row r="29" spans="1:15" ht="12.75">
      <c r="A29" s="14"/>
      <c r="B29" s="30"/>
      <c r="C29" s="5"/>
      <c r="D29" s="4"/>
      <c r="E29" s="5"/>
      <c r="F29" s="14"/>
      <c r="G29" s="5"/>
      <c r="H29" s="4"/>
      <c r="I29" s="4"/>
      <c r="J29" s="4"/>
      <c r="K29" s="4"/>
      <c r="L29" s="4"/>
      <c r="M29" s="4"/>
      <c r="N29" s="4"/>
      <c r="O29" s="4"/>
    </row>
    <row r="30" spans="1:15" ht="12.75">
      <c r="A30" s="14"/>
      <c r="B30" s="30"/>
      <c r="C30" s="5"/>
      <c r="D30" s="4"/>
      <c r="E30" s="5"/>
      <c r="F30" s="14"/>
      <c r="G30" s="5"/>
      <c r="H30" s="4"/>
      <c r="I30" s="4"/>
      <c r="J30" s="4"/>
      <c r="K30" s="4"/>
      <c r="L30" s="4"/>
      <c r="M30" s="4"/>
      <c r="N30" s="4"/>
      <c r="O30" s="4"/>
    </row>
    <row r="31" spans="1:15" ht="12.75">
      <c r="A31" s="14"/>
      <c r="B31" s="30"/>
      <c r="C31" s="5"/>
      <c r="D31" s="4"/>
      <c r="E31" s="5"/>
      <c r="F31" s="14"/>
      <c r="G31" s="5"/>
      <c r="H31" s="4"/>
      <c r="I31" s="4"/>
      <c r="J31" s="4"/>
      <c r="K31" s="4"/>
      <c r="L31" s="4"/>
      <c r="M31" s="4"/>
      <c r="N31" s="4"/>
      <c r="O31" s="4"/>
    </row>
    <row r="32" spans="1:15" ht="12.75">
      <c r="A32" s="14"/>
      <c r="B32" s="10"/>
      <c r="C32" s="10"/>
      <c r="D32" s="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1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7"/>
      <c r="B34" s="10"/>
      <c r="C34" s="9"/>
      <c r="D34" s="10"/>
      <c r="E34" s="5"/>
      <c r="F34" s="4"/>
      <c r="G34" s="14"/>
      <c r="H34" s="22"/>
      <c r="I34" s="22"/>
      <c r="J34" s="4"/>
      <c r="K34" s="4"/>
      <c r="L34" s="4"/>
      <c r="M34" s="4"/>
      <c r="N34" s="4"/>
      <c r="O34" s="4"/>
    </row>
    <row r="35" spans="1:15" ht="12.75">
      <c r="A35" s="9"/>
      <c r="B35" s="5"/>
      <c r="C35" s="4"/>
      <c r="D35" s="5"/>
      <c r="E35" s="4"/>
      <c r="F35" s="4"/>
      <c r="G35" s="5"/>
      <c r="H35" s="4"/>
      <c r="I35" s="4"/>
      <c r="J35" s="5"/>
      <c r="K35" s="4"/>
      <c r="L35" s="5"/>
      <c r="M35" s="4"/>
      <c r="N35" s="5"/>
      <c r="O35" s="4"/>
    </row>
    <row r="36" spans="1:15" ht="12.75">
      <c r="A36" s="7"/>
      <c r="B36" s="5"/>
      <c r="C36" s="4"/>
      <c r="D36" s="14"/>
      <c r="E36" s="4"/>
      <c r="F36" s="4"/>
      <c r="G36" s="5"/>
      <c r="H36" s="5"/>
      <c r="I36" s="5"/>
      <c r="J36" s="5"/>
      <c r="K36" s="4"/>
      <c r="L36" s="5"/>
      <c r="M36" s="4"/>
      <c r="N36" s="5"/>
      <c r="O36" s="4"/>
    </row>
    <row r="37" spans="1:15" ht="12.75">
      <c r="A37" s="7"/>
      <c r="B37" s="42"/>
      <c r="C37" s="4"/>
      <c r="D37" s="4"/>
      <c r="E37" s="4"/>
      <c r="F37" s="4"/>
      <c r="G37" s="5"/>
      <c r="H37" s="5"/>
      <c r="I37" s="5"/>
      <c r="J37" s="5"/>
      <c r="K37" s="4"/>
      <c r="L37" s="5"/>
      <c r="M37" s="4"/>
      <c r="N37" s="5"/>
      <c r="O37" s="4"/>
    </row>
    <row r="38" spans="1:15" ht="12.75">
      <c r="A38" s="29"/>
      <c r="B38" s="4"/>
      <c r="C38" s="4"/>
      <c r="D38" s="4"/>
      <c r="E38" s="4"/>
      <c r="F38" s="4"/>
      <c r="G38" s="4"/>
      <c r="H38" s="7"/>
      <c r="I38" s="7"/>
      <c r="J38" s="4"/>
      <c r="K38" s="4"/>
      <c r="L38" s="4"/>
      <c r="M38" s="4"/>
      <c r="N38" s="4"/>
      <c r="O38" s="4"/>
    </row>
    <row r="39" spans="1:15" ht="12.75">
      <c r="A39" s="29"/>
      <c r="B39" s="4"/>
      <c r="C39" s="4"/>
      <c r="D39" s="4"/>
      <c r="E39" s="4"/>
      <c r="F39" s="4"/>
      <c r="G39" s="4"/>
      <c r="H39" s="7"/>
      <c r="I39" s="7"/>
      <c r="J39" s="4"/>
      <c r="K39" s="4"/>
      <c r="L39" s="4"/>
      <c r="M39" s="4"/>
      <c r="N39" s="4"/>
      <c r="O39" s="4"/>
    </row>
    <row r="40" spans="1:10" ht="12.75">
      <c r="A40" s="7"/>
      <c r="B40" s="10"/>
      <c r="C40" s="10"/>
      <c r="D40" s="10"/>
      <c r="E40" s="10"/>
      <c r="F40" s="10"/>
      <c r="G40" s="8"/>
      <c r="J40" s="2"/>
    </row>
    <row r="41" spans="1:4" ht="12.75">
      <c r="A41" s="41"/>
      <c r="B41" s="4"/>
      <c r="C41" s="4"/>
      <c r="D41" s="4"/>
    </row>
    <row r="42" spans="1:4" ht="12.75">
      <c r="A42" s="7"/>
      <c r="B42" s="4"/>
      <c r="C42" s="4"/>
      <c r="D42" s="4"/>
    </row>
    <row r="43" spans="1:7" ht="12.75">
      <c r="A43" s="7"/>
      <c r="B43" s="6"/>
      <c r="C43" s="4"/>
      <c r="D43" s="4"/>
      <c r="E43" s="4"/>
      <c r="F43" s="4"/>
      <c r="G43" s="3"/>
    </row>
    <row r="44" spans="1:4" ht="13.5">
      <c r="A44" s="46"/>
      <c r="B44" s="4"/>
      <c r="C44" s="4"/>
      <c r="D44" s="4"/>
    </row>
    <row r="45" spans="1:9" ht="12.75">
      <c r="A45" s="7"/>
      <c r="B45" s="36"/>
      <c r="C45" s="5"/>
      <c r="D45" s="4"/>
      <c r="E45" s="4"/>
      <c r="F45" s="4"/>
      <c r="G45" s="1"/>
      <c r="H45" s="23"/>
      <c r="I45" s="23"/>
    </row>
    <row r="46" spans="1:9" ht="12.75">
      <c r="A46" s="7"/>
      <c r="B46" s="14"/>
      <c r="C46" s="4"/>
      <c r="D46" s="37"/>
      <c r="E46" s="4"/>
      <c r="F46" s="5"/>
      <c r="G46" s="2"/>
      <c r="H46" s="23"/>
      <c r="I46" s="23"/>
    </row>
    <row r="47" spans="1:9" ht="12.75">
      <c r="A47" s="47"/>
      <c r="B47" s="14"/>
      <c r="C47" s="5"/>
      <c r="D47" s="37"/>
      <c r="E47" s="4"/>
      <c r="F47" s="4"/>
      <c r="H47" s="1"/>
      <c r="I47" s="1"/>
    </row>
    <row r="48" spans="1:9" ht="12.75">
      <c r="A48" s="29"/>
      <c r="B48" s="4"/>
      <c r="C48" s="4"/>
      <c r="D48" s="37"/>
      <c r="H48" s="1"/>
      <c r="I48" s="1"/>
    </row>
    <row r="49" spans="1:9" ht="12.75">
      <c r="A49" s="7"/>
      <c r="B49" s="4"/>
      <c r="C49" s="4"/>
      <c r="D49" s="37"/>
      <c r="H49" s="1"/>
      <c r="I49" s="1"/>
    </row>
    <row r="50" spans="1:9" ht="12.75">
      <c r="A50" s="29"/>
      <c r="B50" s="9"/>
      <c r="C50" s="4"/>
      <c r="D50" s="37"/>
      <c r="H50" s="1"/>
      <c r="I50" s="1"/>
    </row>
    <row r="51" spans="1:9" ht="12.75">
      <c r="A51" s="7"/>
      <c r="B51" s="9"/>
      <c r="C51" s="4"/>
      <c r="D51" s="37"/>
      <c r="H51" s="1"/>
      <c r="I51" s="1"/>
    </row>
    <row r="52" spans="1:9" ht="12.75">
      <c r="A52" s="7"/>
      <c r="B52" s="4"/>
      <c r="C52" s="5"/>
      <c r="D52" s="37"/>
      <c r="H52" s="1"/>
      <c r="I52" s="1"/>
    </row>
    <row r="53" spans="1:4" ht="12.75">
      <c r="A53" s="7"/>
      <c r="B53" s="4"/>
      <c r="C53" s="5"/>
      <c r="D53" s="37"/>
    </row>
    <row r="54" spans="1:7" ht="12.75">
      <c r="A54" s="7"/>
      <c r="B54" s="10"/>
      <c r="C54" s="5"/>
      <c r="D54" s="10"/>
      <c r="E54" s="31"/>
      <c r="F54" s="32"/>
      <c r="G54" s="33"/>
    </row>
    <row r="55" spans="1:4" ht="12.75">
      <c r="A55" s="41"/>
      <c r="B55" s="4"/>
      <c r="C55" s="4"/>
      <c r="D55" s="4"/>
    </row>
    <row r="56" spans="1:5" ht="12.75">
      <c r="A56" s="7"/>
      <c r="B56" s="4"/>
      <c r="C56" s="4"/>
      <c r="D56" s="4"/>
      <c r="E56" s="1"/>
    </row>
    <row r="57" spans="1:4" ht="12.75">
      <c r="A57" s="7"/>
      <c r="B57" s="4"/>
      <c r="C57" s="4"/>
      <c r="D57" s="4"/>
    </row>
    <row r="58" spans="1:4" ht="12.75">
      <c r="A58" s="7"/>
      <c r="B58" s="4"/>
      <c r="C58" s="4"/>
      <c r="D58" s="4"/>
    </row>
    <row r="59" spans="1:4" ht="12.75">
      <c r="A59" s="7"/>
      <c r="B59" s="4"/>
      <c r="C59" s="4"/>
      <c r="D59" s="4"/>
    </row>
    <row r="60" spans="1:4" ht="12.75">
      <c r="A60" s="7"/>
      <c r="B60" s="4"/>
      <c r="C60" s="4"/>
      <c r="D60" s="4"/>
    </row>
    <row r="61" spans="1:4" ht="12.75">
      <c r="A61" s="7"/>
      <c r="B61" s="4"/>
      <c r="C61" s="4"/>
      <c r="D61" s="4"/>
    </row>
    <row r="62" spans="1:4" ht="12.75">
      <c r="A62" s="7"/>
      <c r="B62" s="4"/>
      <c r="C62" s="4"/>
      <c r="D62" s="4"/>
    </row>
    <row r="63" spans="1:4" ht="12.75">
      <c r="A63" s="7"/>
      <c r="B63" s="4"/>
      <c r="C63" s="4"/>
      <c r="D63" s="4"/>
    </row>
    <row r="64" ht="12.75">
      <c r="A64" s="7"/>
    </row>
    <row r="65" ht="12.75">
      <c r="A65" s="12"/>
    </row>
  </sheetData>
  <sheetProtection/>
  <mergeCells count="1">
    <mergeCell ref="G5:I5"/>
  </mergeCells>
  <printOptions/>
  <pageMargins left="0.2362204724409449" right="0.2362204724409449" top="0.15748031496062992" bottom="0" header="0.31496062992125984" footer="0.31496062992125984"/>
  <pageSetup fitToHeight="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7">
      <selection activeCell="B41" sqref="B41"/>
    </sheetView>
  </sheetViews>
  <sheetFormatPr defaultColWidth="9.00390625" defaultRowHeight="12.75"/>
  <cols>
    <col min="1" max="1" width="78.875" style="0" customWidth="1"/>
    <col min="2" max="2" width="10.625" style="0" bestFit="1" customWidth="1"/>
    <col min="3" max="3" width="11.50390625" style="0" customWidth="1"/>
    <col min="4" max="4" width="10.625" style="0" customWidth="1"/>
    <col min="5" max="5" width="11.00390625" style="0" bestFit="1" customWidth="1"/>
    <col min="6" max="6" width="13.125" style="0" customWidth="1"/>
    <col min="7" max="7" width="14.00390625" style="0" customWidth="1"/>
    <col min="8" max="8" width="11.125" style="0" customWidth="1"/>
    <col min="9" max="9" width="17.50390625" style="0" customWidth="1"/>
    <col min="10" max="10" width="27.125" style="0" bestFit="1" customWidth="1"/>
  </cols>
  <sheetData>
    <row r="1" spans="1:6" ht="17.25">
      <c r="A1" s="66" t="s">
        <v>97</v>
      </c>
      <c r="B1" s="62" t="s">
        <v>11</v>
      </c>
      <c r="C1" s="62"/>
      <c r="D1" s="62"/>
      <c r="E1" s="62"/>
      <c r="F1" s="62"/>
    </row>
    <row r="2" spans="1:7" ht="20.25">
      <c r="A2" s="11" t="s">
        <v>2</v>
      </c>
      <c r="B2" s="62" t="s">
        <v>12</v>
      </c>
      <c r="C2" s="62"/>
      <c r="D2" s="62"/>
      <c r="E2" s="62"/>
      <c r="F2" s="62"/>
      <c r="G2" s="1"/>
    </row>
    <row r="4" spans="3:15" ht="12.75">
      <c r="C4" s="4"/>
      <c r="D4" s="4"/>
      <c r="E4" s="4"/>
      <c r="F4" s="4"/>
      <c r="H4" s="15"/>
      <c r="I4" s="15"/>
      <c r="J4" s="4"/>
      <c r="K4" s="4"/>
      <c r="L4" s="4"/>
      <c r="M4" s="4"/>
      <c r="N4" s="4"/>
      <c r="O4" s="4"/>
    </row>
    <row r="5" spans="1:15" ht="24.75" customHeight="1">
      <c r="A5" s="16" t="s">
        <v>0</v>
      </c>
      <c r="B5" s="67" t="s">
        <v>6</v>
      </c>
      <c r="C5" s="38" t="s">
        <v>81</v>
      </c>
      <c r="D5" s="6"/>
      <c r="E5" s="6"/>
      <c r="F5" s="6"/>
      <c r="G5" s="106"/>
      <c r="H5" s="107"/>
      <c r="I5" s="107"/>
      <c r="J5" s="4"/>
      <c r="K5" s="4"/>
      <c r="L5" s="4"/>
      <c r="M5" s="4"/>
      <c r="N5" s="4"/>
      <c r="O5" s="4"/>
    </row>
    <row r="6" spans="1:15" ht="12.75">
      <c r="A6" s="20" t="s">
        <v>56</v>
      </c>
      <c r="B6" s="70">
        <f>B7+B8+B12+B13+B16+B18+B19+B20+B21+B22+B26+B27</f>
        <v>10561891.98</v>
      </c>
      <c r="C6" s="35">
        <f>C7+C8+C12+C13+C16+C18+C19+C20+C21+C26+C27</f>
        <v>10695641.84</v>
      </c>
      <c r="D6" s="5"/>
      <c r="E6" s="14"/>
      <c r="F6" s="14"/>
      <c r="G6" s="5"/>
      <c r="H6" s="26"/>
      <c r="I6" s="26"/>
      <c r="J6" s="5"/>
      <c r="K6" s="4"/>
      <c r="L6" s="5"/>
      <c r="M6" s="4"/>
      <c r="N6" s="5"/>
      <c r="O6" s="4"/>
    </row>
    <row r="7" spans="1:15" ht="12.75">
      <c r="A7" s="18" t="s">
        <v>58</v>
      </c>
      <c r="B7" s="50">
        <f>660634+917898+355358</f>
        <v>1933890</v>
      </c>
      <c r="C7" s="27">
        <f>15000*12</f>
        <v>180000</v>
      </c>
      <c r="D7" s="5"/>
      <c r="E7" s="4"/>
      <c r="F7" s="14"/>
      <c r="G7" s="5"/>
      <c r="H7" s="26"/>
      <c r="I7" s="26"/>
      <c r="J7" s="5"/>
      <c r="K7" s="4"/>
      <c r="L7" s="5"/>
      <c r="M7" s="4"/>
      <c r="N7" s="5"/>
      <c r="O7" s="4"/>
    </row>
    <row r="8" spans="1:15" ht="12.75">
      <c r="A8" s="18" t="s">
        <v>40</v>
      </c>
      <c r="B8" s="70">
        <f>B7*0.302</f>
        <v>584034.78</v>
      </c>
      <c r="C8" s="70">
        <f>C7*0.302</f>
        <v>54360</v>
      </c>
      <c r="D8" s="5"/>
      <c r="E8" s="4"/>
      <c r="F8" s="14"/>
      <c r="G8" s="5"/>
      <c r="H8" s="26"/>
      <c r="I8" s="26"/>
      <c r="J8" s="5"/>
      <c r="K8" s="4"/>
      <c r="L8" s="5"/>
      <c r="M8" s="4"/>
      <c r="N8" s="5"/>
      <c r="O8" s="4"/>
    </row>
    <row r="9" spans="1:15" ht="12.75">
      <c r="A9" s="18" t="s">
        <v>59</v>
      </c>
      <c r="B9" s="50"/>
      <c r="C9" s="27"/>
      <c r="D9" s="5"/>
      <c r="E9" s="4"/>
      <c r="F9" s="14"/>
      <c r="G9" s="5"/>
      <c r="H9" s="26"/>
      <c r="I9" s="26"/>
      <c r="J9" s="5"/>
      <c r="K9" s="4"/>
      <c r="L9" s="5"/>
      <c r="M9" s="4"/>
      <c r="N9" s="5"/>
      <c r="O9" s="4"/>
    </row>
    <row r="10" spans="1:15" ht="12.75">
      <c r="A10" s="18" t="s">
        <v>60</v>
      </c>
      <c r="B10" s="50"/>
      <c r="C10" s="27"/>
      <c r="D10" s="5"/>
      <c r="E10" s="4"/>
      <c r="F10" s="14"/>
      <c r="G10" s="5"/>
      <c r="H10" s="26"/>
      <c r="I10" s="26"/>
      <c r="J10" s="5"/>
      <c r="K10" s="4"/>
      <c r="L10" s="5"/>
      <c r="M10" s="4"/>
      <c r="N10" s="5"/>
      <c r="O10" s="4"/>
    </row>
    <row r="11" spans="1:15" ht="12.75">
      <c r="A11" s="18" t="s">
        <v>61</v>
      </c>
      <c r="B11" s="50"/>
      <c r="C11" s="27"/>
      <c r="D11" s="5"/>
      <c r="E11" s="4"/>
      <c r="F11" s="14"/>
      <c r="G11" s="5"/>
      <c r="H11" s="26"/>
      <c r="I11" s="26"/>
      <c r="J11" s="5"/>
      <c r="K11" s="4"/>
      <c r="L11" s="5"/>
      <c r="M11" s="4"/>
      <c r="N11" s="5"/>
      <c r="O11" s="4"/>
    </row>
    <row r="12" spans="1:15" ht="12.75">
      <c r="A12" s="18" t="s">
        <v>62</v>
      </c>
      <c r="B12" s="50">
        <f>211000*12</f>
        <v>2532000</v>
      </c>
      <c r="C12" s="27">
        <v>2532000</v>
      </c>
      <c r="D12" s="5"/>
      <c r="E12" s="4"/>
      <c r="F12" s="14"/>
      <c r="G12" s="5"/>
      <c r="H12" s="26"/>
      <c r="I12" s="26"/>
      <c r="J12" s="5"/>
      <c r="K12" s="4"/>
      <c r="L12" s="5"/>
      <c r="M12" s="4"/>
      <c r="N12" s="5"/>
      <c r="O12" s="4"/>
    </row>
    <row r="13" spans="1:15" ht="12.75">
      <c r="A13" s="18" t="s">
        <v>63</v>
      </c>
      <c r="B13" s="50">
        <f>65000*12</f>
        <v>780000</v>
      </c>
      <c r="C13" s="27">
        <v>780000</v>
      </c>
      <c r="D13" s="5"/>
      <c r="E13" s="4"/>
      <c r="F13" s="14"/>
      <c r="G13" s="5"/>
      <c r="H13" s="26"/>
      <c r="I13" s="26"/>
      <c r="J13" s="5"/>
      <c r="K13" s="4"/>
      <c r="L13" s="5"/>
      <c r="M13" s="4"/>
      <c r="N13" s="5"/>
      <c r="O13" s="4"/>
    </row>
    <row r="14" spans="1:15" ht="12.75">
      <c r="A14" s="18" t="s">
        <v>64</v>
      </c>
      <c r="B14" s="70"/>
      <c r="C14" s="27"/>
      <c r="D14" s="5"/>
      <c r="E14" s="4"/>
      <c r="F14" s="14"/>
      <c r="G14" s="5"/>
      <c r="H14" s="26"/>
      <c r="I14" s="26"/>
      <c r="J14" s="5"/>
      <c r="K14" s="4"/>
      <c r="L14" s="5"/>
      <c r="M14" s="4"/>
      <c r="N14" s="5"/>
      <c r="O14" s="4"/>
    </row>
    <row r="15" spans="1:15" ht="12.75">
      <c r="A15" s="18" t="s">
        <v>65</v>
      </c>
      <c r="B15" s="50"/>
      <c r="C15" s="27"/>
      <c r="D15" s="5"/>
      <c r="E15" s="4"/>
      <c r="F15" s="14"/>
      <c r="G15" s="5"/>
      <c r="H15" s="26"/>
      <c r="I15" s="26"/>
      <c r="J15" s="5"/>
      <c r="K15" s="4"/>
      <c r="L15" s="5"/>
      <c r="M15" s="4"/>
      <c r="N15" s="5"/>
      <c r="O15" s="4"/>
    </row>
    <row r="16" spans="1:15" ht="12.75">
      <c r="A16" s="18" t="s">
        <v>66</v>
      </c>
      <c r="B16" s="70">
        <f>124134.6*12</f>
        <v>1489615.2000000002</v>
      </c>
      <c r="C16" s="35">
        <f>B16</f>
        <v>1489615.2000000002</v>
      </c>
      <c r="D16" s="5"/>
      <c r="E16" s="4"/>
      <c r="F16" s="14"/>
      <c r="G16" s="5"/>
      <c r="H16" s="26"/>
      <c r="I16" s="26"/>
      <c r="J16" s="5"/>
      <c r="K16" s="4"/>
      <c r="L16" s="5"/>
      <c r="M16" s="4"/>
      <c r="N16" s="5"/>
      <c r="O16" s="4"/>
    </row>
    <row r="17" spans="1:15" ht="12.75">
      <c r="A17" s="18" t="s">
        <v>67</v>
      </c>
      <c r="B17" s="50"/>
      <c r="C17" s="27"/>
      <c r="D17" s="5"/>
      <c r="E17" s="4"/>
      <c r="F17" s="14"/>
      <c r="G17" s="5"/>
      <c r="H17" s="26"/>
      <c r="I17" s="26"/>
      <c r="J17" s="5"/>
      <c r="K17" s="4"/>
      <c r="L17" s="5"/>
      <c r="M17" s="4"/>
      <c r="N17" s="5"/>
      <c r="O17" s="4"/>
    </row>
    <row r="18" spans="1:15" ht="12.75">
      <c r="A18" s="18" t="s">
        <v>68</v>
      </c>
      <c r="B18" s="50">
        <f>117553+381868</f>
        <v>499421</v>
      </c>
      <c r="C18" s="27">
        <v>2685870</v>
      </c>
      <c r="D18" s="5"/>
      <c r="E18" s="4"/>
      <c r="F18" s="14"/>
      <c r="G18" s="5"/>
      <c r="H18" s="26"/>
      <c r="I18" s="26"/>
      <c r="J18" s="5"/>
      <c r="K18" s="4"/>
      <c r="L18" s="5"/>
      <c r="M18" s="4"/>
      <c r="N18" s="5"/>
      <c r="O18" s="4"/>
    </row>
    <row r="19" spans="1:15" ht="12.75">
      <c r="A19" s="18" t="s">
        <v>69</v>
      </c>
      <c r="B19" s="50">
        <v>600000</v>
      </c>
      <c r="C19" s="27">
        <v>870923</v>
      </c>
      <c r="D19" s="5"/>
      <c r="E19" s="4"/>
      <c r="F19" s="14"/>
      <c r="G19" s="5"/>
      <c r="H19" s="26"/>
      <c r="I19" s="26"/>
      <c r="J19" s="5"/>
      <c r="K19" s="4"/>
      <c r="L19" s="5"/>
      <c r="M19" s="4"/>
      <c r="N19" s="5"/>
      <c r="O19" s="4"/>
    </row>
    <row r="20" spans="1:15" ht="12.75">
      <c r="A20" s="18" t="s">
        <v>70</v>
      </c>
      <c r="B20" s="50">
        <f>(113579+31815)*12</f>
        <v>1744728</v>
      </c>
      <c r="C20" s="27">
        <f>31815*12+1373990.64</f>
        <v>1755770.64</v>
      </c>
      <c r="D20" s="5"/>
      <c r="E20" s="4"/>
      <c r="F20" s="14"/>
      <c r="G20" s="5"/>
      <c r="H20" s="26"/>
      <c r="I20" s="26"/>
      <c r="J20" s="5"/>
      <c r="K20" s="4"/>
      <c r="L20" s="5"/>
      <c r="M20" s="4"/>
      <c r="N20" s="5"/>
      <c r="O20" s="4"/>
    </row>
    <row r="21" spans="1:15" ht="12.75">
      <c r="A21" s="18" t="s">
        <v>71</v>
      </c>
      <c r="B21" s="50">
        <v>297725</v>
      </c>
      <c r="C21" s="27">
        <f>B21</f>
        <v>297725</v>
      </c>
      <c r="D21" s="5"/>
      <c r="E21" s="4"/>
      <c r="F21" s="14"/>
      <c r="G21" s="5"/>
      <c r="H21" s="26"/>
      <c r="I21" s="26"/>
      <c r="J21" s="5"/>
      <c r="K21" s="4"/>
      <c r="L21" s="5"/>
      <c r="M21" s="4"/>
      <c r="N21" s="5"/>
      <c r="O21" s="4"/>
    </row>
    <row r="22" spans="1:15" ht="12.75">
      <c r="A22" s="18" t="s">
        <v>72</v>
      </c>
      <c r="B22" s="50">
        <v>51100</v>
      </c>
      <c r="C22" s="27"/>
      <c r="D22" s="5"/>
      <c r="E22" s="4"/>
      <c r="F22" s="14"/>
      <c r="G22" s="5"/>
      <c r="H22" s="26"/>
      <c r="I22" s="26"/>
      <c r="J22" s="5"/>
      <c r="K22" s="4"/>
      <c r="L22" s="5"/>
      <c r="M22" s="4"/>
      <c r="N22" s="5"/>
      <c r="O22" s="4"/>
    </row>
    <row r="23" spans="1:15" ht="12.75">
      <c r="A23" s="18" t="s">
        <v>101</v>
      </c>
      <c r="B23" s="50">
        <v>2751326</v>
      </c>
      <c r="C23" s="27">
        <v>2751326</v>
      </c>
      <c r="D23" s="5"/>
      <c r="E23" s="4"/>
      <c r="F23" s="14"/>
      <c r="G23" s="5"/>
      <c r="H23" s="26"/>
      <c r="I23" s="26"/>
      <c r="J23" s="5"/>
      <c r="K23" s="4"/>
      <c r="L23" s="5"/>
      <c r="M23" s="4"/>
      <c r="N23" s="5"/>
      <c r="O23" s="4"/>
    </row>
    <row r="24" spans="1:15" ht="12.75">
      <c r="A24" s="18" t="s">
        <v>98</v>
      </c>
      <c r="B24" s="50"/>
      <c r="C24" s="27"/>
      <c r="D24" s="5"/>
      <c r="E24" s="4"/>
      <c r="F24" s="14"/>
      <c r="G24" s="5"/>
      <c r="H24" s="26"/>
      <c r="I24" s="26"/>
      <c r="J24" s="5"/>
      <c r="K24" s="4"/>
      <c r="L24" s="5"/>
      <c r="M24" s="4"/>
      <c r="N24" s="5"/>
      <c r="O24" s="4"/>
    </row>
    <row r="25" spans="1:15" ht="12.75">
      <c r="A25" s="18" t="s">
        <v>99</v>
      </c>
      <c r="B25" s="50"/>
      <c r="C25" s="27"/>
      <c r="D25" s="5"/>
      <c r="E25" s="4"/>
      <c r="F25" s="14"/>
      <c r="G25" s="5"/>
      <c r="H25" s="26"/>
      <c r="I25" s="26"/>
      <c r="J25" s="5"/>
      <c r="K25" s="4"/>
      <c r="L25" s="5"/>
      <c r="M25" s="4"/>
      <c r="N25" s="5"/>
      <c r="O25" s="4"/>
    </row>
    <row r="26" spans="1:15" ht="12.75">
      <c r="A26" s="18" t="s">
        <v>100</v>
      </c>
      <c r="B26" s="50">
        <v>49378</v>
      </c>
      <c r="C26" s="27">
        <v>49378</v>
      </c>
      <c r="D26" s="5"/>
      <c r="E26" s="4"/>
      <c r="F26" s="14"/>
      <c r="G26" s="5"/>
      <c r="H26" s="26"/>
      <c r="I26" s="26"/>
      <c r="J26" s="5"/>
      <c r="K26" s="4"/>
      <c r="L26" s="5"/>
      <c r="M26" s="4"/>
      <c r="N26" s="5"/>
      <c r="O26" s="4"/>
    </row>
    <row r="27" spans="1:15" ht="12.75">
      <c r="A27" s="20" t="s">
        <v>57</v>
      </c>
      <c r="B27" s="70"/>
      <c r="C27" s="35"/>
      <c r="D27" s="5"/>
      <c r="E27" s="4"/>
      <c r="F27" s="14"/>
      <c r="G27" s="5"/>
      <c r="H27" s="26"/>
      <c r="I27" s="26"/>
      <c r="J27" s="5"/>
      <c r="K27" s="4"/>
      <c r="L27" s="5"/>
      <c r="M27" s="4"/>
      <c r="N27" s="5"/>
      <c r="O27" s="4"/>
    </row>
    <row r="28" spans="1:15" ht="12.75">
      <c r="A28" s="72"/>
      <c r="B28" s="37"/>
      <c r="C28" s="37"/>
      <c r="D28" s="5"/>
      <c r="E28" s="4"/>
      <c r="F28" s="14"/>
      <c r="G28" s="5"/>
      <c r="H28" s="26"/>
      <c r="I28" s="26"/>
      <c r="J28" s="5"/>
      <c r="K28" s="4"/>
      <c r="L28" s="5"/>
      <c r="M28" s="4"/>
      <c r="N28" s="5"/>
      <c r="O28" s="4"/>
    </row>
    <row r="29" spans="1:15" ht="12.75">
      <c r="A29" s="76" t="s">
        <v>44</v>
      </c>
      <c r="B29" s="65"/>
      <c r="C29" s="37"/>
      <c r="D29" s="5"/>
      <c r="E29" s="4"/>
      <c r="F29" s="5"/>
      <c r="G29" s="5"/>
      <c r="H29" s="26"/>
      <c r="I29" s="26"/>
      <c r="J29" s="5"/>
      <c r="K29" s="4"/>
      <c r="L29" s="5"/>
      <c r="M29" s="4"/>
      <c r="N29" s="5"/>
      <c r="O29" s="4"/>
    </row>
    <row r="30" spans="1:15" ht="12.75">
      <c r="A30" s="78"/>
      <c r="B30" s="43"/>
      <c r="C30" s="37"/>
      <c r="D30" s="4"/>
      <c r="E30" s="4"/>
      <c r="F30" s="4"/>
      <c r="G30" s="5"/>
      <c r="H30" s="26"/>
      <c r="I30" s="26"/>
      <c r="J30" s="5"/>
      <c r="K30" s="4"/>
      <c r="L30" s="5"/>
      <c r="M30" s="4"/>
      <c r="N30" s="5"/>
      <c r="O30" s="4"/>
    </row>
    <row r="31" spans="1:15" ht="15">
      <c r="A31" s="93" t="s">
        <v>135</v>
      </c>
      <c r="C31" s="30"/>
      <c r="D31" s="5"/>
      <c r="E31" s="4"/>
      <c r="F31" s="5"/>
      <c r="G31" s="5"/>
      <c r="H31" s="26"/>
      <c r="I31" s="26"/>
      <c r="J31" s="5"/>
      <c r="K31" s="4"/>
      <c r="L31" s="5"/>
      <c r="M31" s="4"/>
      <c r="N31" s="5"/>
      <c r="O31" s="4"/>
    </row>
    <row r="32" spans="3:15" ht="12.75">
      <c r="C32" s="30"/>
      <c r="D32" s="4"/>
      <c r="E32" s="4"/>
      <c r="F32" s="4"/>
      <c r="G32" s="5"/>
      <c r="H32" s="26"/>
      <c r="I32" s="26"/>
      <c r="J32" s="5"/>
      <c r="K32" s="4"/>
      <c r="L32" s="5"/>
      <c r="M32" s="4"/>
      <c r="N32" s="5"/>
      <c r="O32" s="4"/>
    </row>
    <row r="33" spans="1:15" ht="13.5">
      <c r="A33" s="16" t="s">
        <v>0</v>
      </c>
      <c r="B33" s="67" t="s">
        <v>6</v>
      </c>
      <c r="C33" s="38" t="s">
        <v>81</v>
      </c>
      <c r="D33" s="4"/>
      <c r="E33" s="4"/>
      <c r="F33" s="4"/>
      <c r="G33" s="5"/>
      <c r="H33" s="26"/>
      <c r="I33" s="26"/>
      <c r="J33" s="5"/>
      <c r="K33" s="4"/>
      <c r="L33" s="5"/>
      <c r="M33" s="4"/>
      <c r="N33" s="5"/>
      <c r="O33" s="4"/>
    </row>
    <row r="34" spans="1:15" ht="12.75">
      <c r="A34" s="38" t="s">
        <v>136</v>
      </c>
      <c r="B34" s="35">
        <v>276000</v>
      </c>
      <c r="C34" s="35">
        <v>276000</v>
      </c>
      <c r="D34" s="4"/>
      <c r="E34" s="4"/>
      <c r="F34" s="4"/>
      <c r="G34" s="5"/>
      <c r="H34" s="26"/>
      <c r="I34" s="26"/>
      <c r="J34" s="5"/>
      <c r="K34" s="4"/>
      <c r="L34" s="5"/>
      <c r="M34" s="4"/>
      <c r="N34" s="5"/>
      <c r="O34" s="4"/>
    </row>
    <row r="35" spans="1:15" ht="12.75">
      <c r="A35" s="38" t="s">
        <v>137</v>
      </c>
      <c r="B35" s="35">
        <v>1260000</v>
      </c>
      <c r="C35" s="35">
        <v>870923</v>
      </c>
      <c r="D35" s="4"/>
      <c r="E35" s="4"/>
      <c r="F35" s="4"/>
      <c r="G35" s="5"/>
      <c r="H35" s="5"/>
      <c r="I35" s="5"/>
      <c r="J35" s="5"/>
      <c r="K35" s="4"/>
      <c r="L35" s="5"/>
      <c r="M35" s="4"/>
      <c r="N35" s="5"/>
      <c r="O35" s="4"/>
    </row>
    <row r="36" spans="1:15" ht="12.75">
      <c r="A36" s="38" t="s">
        <v>138</v>
      </c>
      <c r="B36" s="35">
        <v>2520000</v>
      </c>
      <c r="C36" s="35">
        <v>2520000</v>
      </c>
      <c r="D36" s="4"/>
      <c r="E36" s="4"/>
      <c r="F36" s="4"/>
      <c r="G36" s="5"/>
      <c r="H36" s="5"/>
      <c r="I36" s="5"/>
      <c r="J36" s="5"/>
      <c r="K36" s="4"/>
      <c r="L36" s="5"/>
      <c r="M36" s="4"/>
      <c r="N36" s="5"/>
      <c r="O36" s="4"/>
    </row>
    <row r="37" spans="1:15" ht="12.75">
      <c r="A37" s="64" t="s">
        <v>115</v>
      </c>
      <c r="B37" s="19">
        <f>B34+B35+B36</f>
        <v>4056000</v>
      </c>
      <c r="C37" s="19">
        <f>C34+C35+C36</f>
        <v>3666923</v>
      </c>
      <c r="D37" s="4"/>
      <c r="E37" s="5"/>
      <c r="F37" s="5"/>
      <c r="G37" s="5"/>
      <c r="H37" s="21"/>
      <c r="I37" s="21"/>
      <c r="J37" s="5"/>
      <c r="K37" s="4"/>
      <c r="L37" s="5"/>
      <c r="M37" s="4"/>
      <c r="N37" s="5"/>
      <c r="O37" s="4"/>
    </row>
    <row r="38" spans="3:15" ht="12.75">
      <c r="C38" s="37"/>
      <c r="D38" s="4"/>
      <c r="F38" s="14"/>
      <c r="G38" s="5"/>
      <c r="H38" s="5"/>
      <c r="I38" s="5"/>
      <c r="J38" s="5"/>
      <c r="K38" s="4"/>
      <c r="L38" s="5"/>
      <c r="M38" s="4"/>
      <c r="N38" s="5"/>
      <c r="O38" s="4"/>
    </row>
    <row r="39" spans="1:15" ht="12.75">
      <c r="A39" s="76" t="s">
        <v>44</v>
      </c>
      <c r="C39" s="37"/>
      <c r="D39" s="4"/>
      <c r="F39" s="14"/>
      <c r="G39" s="5"/>
      <c r="H39" s="5"/>
      <c r="I39" s="5"/>
      <c r="J39" s="5"/>
      <c r="K39" s="4"/>
      <c r="L39" s="5"/>
      <c r="M39" s="4"/>
      <c r="N39" s="5"/>
      <c r="O39" s="4"/>
    </row>
    <row r="40" spans="3:15" ht="12.75">
      <c r="C40" s="30"/>
      <c r="D40" s="4"/>
      <c r="F40" s="14"/>
      <c r="G40" s="5"/>
      <c r="H40" s="5"/>
      <c r="I40" s="5"/>
      <c r="J40" s="5"/>
      <c r="K40" s="4"/>
      <c r="L40" s="5"/>
      <c r="M40" s="4"/>
      <c r="N40" s="5"/>
      <c r="O40" s="4"/>
    </row>
    <row r="41" spans="1:15" ht="12.75">
      <c r="A41" s="48"/>
      <c r="B41" s="5"/>
      <c r="C41" s="5"/>
      <c r="D41" s="5"/>
      <c r="F41" s="14"/>
      <c r="G41" s="5"/>
      <c r="H41" s="5"/>
      <c r="I41" s="5"/>
      <c r="J41" s="5"/>
      <c r="K41" s="4"/>
      <c r="L41" s="5"/>
      <c r="M41" s="4"/>
      <c r="N41" s="5"/>
      <c r="O41" s="4"/>
    </row>
    <row r="42" spans="1:15" ht="12.75">
      <c r="A42" s="48"/>
      <c r="B42" s="5"/>
      <c r="C42" s="37"/>
      <c r="D42" s="37"/>
      <c r="F42" s="14"/>
      <c r="G42" s="5"/>
      <c r="H42" s="5"/>
      <c r="I42" s="5"/>
      <c r="J42" s="5"/>
      <c r="K42" s="4"/>
      <c r="L42" s="5"/>
      <c r="M42" s="4"/>
      <c r="N42" s="5"/>
      <c r="O42" s="4"/>
    </row>
    <row r="43" spans="1:15" ht="12.75">
      <c r="A43" s="48"/>
      <c r="B43" s="5"/>
      <c r="C43" s="30"/>
      <c r="D43" s="30"/>
      <c r="F43" s="14"/>
      <c r="G43" s="5"/>
      <c r="H43" s="5"/>
      <c r="I43" s="5"/>
      <c r="J43" s="5"/>
      <c r="K43" s="4"/>
      <c r="L43" s="5"/>
      <c r="M43" s="4"/>
      <c r="N43" s="5"/>
      <c r="O43" s="4"/>
    </row>
    <row r="44" spans="1:15" ht="12.75">
      <c r="A44" s="37"/>
      <c r="B44" s="5"/>
      <c r="C44" s="4"/>
      <c r="D44" s="4"/>
      <c r="F44" s="14"/>
      <c r="G44" s="5"/>
      <c r="H44" s="5"/>
      <c r="I44" s="5"/>
      <c r="J44" s="5"/>
      <c r="K44" s="4"/>
      <c r="L44" s="5"/>
      <c r="M44" s="4"/>
      <c r="N44" s="5"/>
      <c r="O44" s="4"/>
    </row>
    <row r="45" spans="1:15" ht="12.75">
      <c r="A45" s="48"/>
      <c r="B45" s="5"/>
      <c r="C45" s="5"/>
      <c r="D45" s="5"/>
      <c r="F45" s="14"/>
      <c r="G45" s="5"/>
      <c r="H45" s="5"/>
      <c r="I45" s="5"/>
      <c r="J45" s="5"/>
      <c r="K45" s="4"/>
      <c r="L45" s="5"/>
      <c r="M45" s="4"/>
      <c r="N45" s="5"/>
      <c r="O45" s="4"/>
    </row>
    <row r="46" spans="1:15" ht="12.75">
      <c r="A46" s="4"/>
      <c r="B46" s="44"/>
      <c r="C46" s="5"/>
      <c r="D46" s="5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49"/>
      <c r="B47" s="43"/>
      <c r="C47" s="5"/>
      <c r="D47" s="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49"/>
      <c r="B48" s="30"/>
      <c r="C48" s="5"/>
      <c r="D48" s="4"/>
      <c r="E48" s="5"/>
      <c r="F48" s="28"/>
      <c r="G48" s="4"/>
      <c r="H48" s="4"/>
      <c r="I48" s="4"/>
      <c r="J48" s="4"/>
      <c r="K48" s="4"/>
      <c r="L48" s="4"/>
      <c r="M48" s="4"/>
      <c r="N48" s="4"/>
      <c r="O48" s="4"/>
    </row>
    <row r="49" spans="2:15" ht="12.75">
      <c r="B49" s="30"/>
      <c r="C49" s="5"/>
      <c r="D49" s="37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56"/>
      <c r="B50" s="30"/>
      <c r="C50" s="5"/>
      <c r="D50" s="4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49"/>
      <c r="B51" s="30"/>
      <c r="C51" s="5"/>
      <c r="D51" s="4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49"/>
      <c r="B52" s="30"/>
      <c r="C52" s="5"/>
      <c r="D52" s="5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4"/>
      <c r="B53" s="30"/>
      <c r="C53" s="5"/>
      <c r="D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9"/>
      <c r="B54" s="30"/>
      <c r="C54" s="5"/>
      <c r="D54" s="10"/>
      <c r="E54" s="4"/>
      <c r="F54" s="28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9"/>
      <c r="B55" s="58"/>
      <c r="C55" s="59"/>
      <c r="D55" s="60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s="61"/>
      <c r="B56" s="45"/>
      <c r="C56" s="10"/>
      <c r="D56" s="4"/>
      <c r="E56" s="5"/>
      <c r="F56" s="14"/>
      <c r="G56" s="5"/>
      <c r="H56" s="4"/>
      <c r="I56" s="4"/>
      <c r="J56" s="4"/>
      <c r="K56" s="4"/>
      <c r="L56" s="4"/>
      <c r="M56" s="4"/>
      <c r="N56" s="4"/>
      <c r="O56" s="4"/>
    </row>
    <row r="57" spans="1:15" ht="12.75">
      <c r="A57" s="57"/>
      <c r="B57" s="58"/>
      <c r="C57" s="59"/>
      <c r="D57" s="60"/>
      <c r="E57" s="59"/>
      <c r="F57" s="14"/>
      <c r="G57" s="5"/>
      <c r="H57" s="4"/>
      <c r="I57" s="4"/>
      <c r="J57" s="4"/>
      <c r="K57" s="4"/>
      <c r="L57" s="4"/>
      <c r="M57" s="4"/>
      <c r="N57" s="4"/>
      <c r="O57" s="4"/>
    </row>
    <row r="58" spans="1:15" ht="12.75">
      <c r="A58" s="57"/>
      <c r="B58" s="58"/>
      <c r="C58" s="59"/>
      <c r="D58" s="60"/>
      <c r="E58" s="59"/>
      <c r="F58" s="14"/>
      <c r="G58" s="5"/>
      <c r="H58" s="4"/>
      <c r="I58" s="4"/>
      <c r="J58" s="4"/>
      <c r="K58" s="4"/>
      <c r="L58" s="4"/>
      <c r="M58" s="4"/>
      <c r="N58" s="4"/>
      <c r="O58" s="4"/>
    </row>
    <row r="59" spans="1:15" ht="12.75">
      <c r="A59" s="57"/>
      <c r="B59" s="58"/>
      <c r="C59" s="59"/>
      <c r="D59" s="60"/>
      <c r="E59" s="59"/>
      <c r="F59" s="14"/>
      <c r="G59" s="5"/>
      <c r="H59" s="4"/>
      <c r="I59" s="4"/>
      <c r="J59" s="4"/>
      <c r="K59" s="4"/>
      <c r="L59" s="4"/>
      <c r="M59" s="4"/>
      <c r="N59" s="4"/>
      <c r="O59" s="4"/>
    </row>
    <row r="60" spans="1:15" ht="12.75">
      <c r="A60" s="57"/>
      <c r="B60" s="58"/>
      <c r="C60" s="59"/>
      <c r="D60" s="60"/>
      <c r="E60" s="59"/>
      <c r="F60" s="14"/>
      <c r="G60" s="5"/>
      <c r="H60" s="4"/>
      <c r="I60" s="4"/>
      <c r="J60" s="4"/>
      <c r="K60" s="4"/>
      <c r="L60" s="4"/>
      <c r="M60" s="4"/>
      <c r="N60" s="4"/>
      <c r="O60" s="4"/>
    </row>
    <row r="61" spans="1:15" ht="12.75">
      <c r="A61" s="57"/>
      <c r="B61" s="58"/>
      <c r="C61" s="59"/>
      <c r="D61" s="60"/>
      <c r="E61" s="59"/>
      <c r="F61" s="14"/>
      <c r="G61" s="5"/>
      <c r="H61" s="4"/>
      <c r="I61" s="4"/>
      <c r="J61" s="4"/>
      <c r="K61" s="4"/>
      <c r="L61" s="4"/>
      <c r="M61" s="4"/>
      <c r="N61" s="4"/>
      <c r="O61" s="4"/>
    </row>
    <row r="62" spans="1:15" ht="12.75">
      <c r="A62" s="57"/>
      <c r="B62" s="58"/>
      <c r="C62" s="5"/>
      <c r="D62" s="4"/>
      <c r="E62" s="5"/>
      <c r="F62" s="14"/>
      <c r="G62" s="5"/>
      <c r="H62" s="4"/>
      <c r="I62" s="4"/>
      <c r="J62" s="4"/>
      <c r="K62" s="4"/>
      <c r="L62" s="4"/>
      <c r="M62" s="4"/>
      <c r="N62" s="4"/>
      <c r="O62" s="4"/>
    </row>
    <row r="63" spans="1:15" ht="12.75">
      <c r="A63" s="14"/>
      <c r="B63" s="30"/>
      <c r="C63" s="5"/>
      <c r="D63" s="4"/>
      <c r="E63" s="5"/>
      <c r="F63" s="14"/>
      <c r="G63" s="5"/>
      <c r="H63" s="4"/>
      <c r="I63" s="4"/>
      <c r="J63" s="4"/>
      <c r="K63" s="4"/>
      <c r="L63" s="4"/>
      <c r="M63" s="4"/>
      <c r="N63" s="4"/>
      <c r="O63" s="4"/>
    </row>
    <row r="64" spans="1:15" ht="12.75">
      <c r="A64" s="14"/>
      <c r="B64" s="30"/>
      <c r="C64" s="5"/>
      <c r="D64" s="4"/>
      <c r="E64" s="5"/>
      <c r="F64" s="14"/>
      <c r="G64" s="5"/>
      <c r="H64" s="4"/>
      <c r="I64" s="4"/>
      <c r="J64" s="4"/>
      <c r="K64" s="4"/>
      <c r="L64" s="4"/>
      <c r="M64" s="4"/>
      <c r="N64" s="4"/>
      <c r="O64" s="4"/>
    </row>
    <row r="65" spans="1:15" ht="12.75">
      <c r="A65" s="14"/>
      <c r="B65" s="30"/>
      <c r="C65" s="5"/>
      <c r="D65" s="4"/>
      <c r="E65" s="5"/>
      <c r="F65" s="14"/>
      <c r="G65" s="5"/>
      <c r="H65" s="4"/>
      <c r="I65" s="4"/>
      <c r="J65" s="4"/>
      <c r="K65" s="4"/>
      <c r="L65" s="4"/>
      <c r="M65" s="4"/>
      <c r="N65" s="4"/>
      <c r="O65" s="4"/>
    </row>
    <row r="66" spans="1:15" ht="12.75">
      <c r="A66" s="14"/>
      <c r="B66" s="10"/>
      <c r="C66" s="10"/>
      <c r="D66" s="9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>
      <c r="A67" s="41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>
      <c r="A68" s="7"/>
      <c r="B68" s="10"/>
      <c r="C68" s="9"/>
      <c r="D68" s="10"/>
      <c r="E68" s="5"/>
      <c r="F68" s="4"/>
      <c r="G68" s="14"/>
      <c r="H68" s="22"/>
      <c r="I68" s="22"/>
      <c r="J68" s="4"/>
      <c r="K68" s="4"/>
      <c r="L68" s="4"/>
      <c r="M68" s="4"/>
      <c r="N68" s="4"/>
      <c r="O68" s="4"/>
    </row>
    <row r="69" spans="1:15" ht="12.75">
      <c r="A69" s="9"/>
      <c r="B69" s="5"/>
      <c r="C69" s="4"/>
      <c r="D69" s="5"/>
      <c r="E69" s="4"/>
      <c r="F69" s="4"/>
      <c r="G69" s="5"/>
      <c r="H69" s="4"/>
      <c r="I69" s="4"/>
      <c r="J69" s="5"/>
      <c r="K69" s="4"/>
      <c r="L69" s="5"/>
      <c r="M69" s="4"/>
      <c r="N69" s="5"/>
      <c r="O69" s="4"/>
    </row>
    <row r="70" spans="1:15" ht="12.75">
      <c r="A70" s="7"/>
      <c r="B70" s="5"/>
      <c r="C70" s="4"/>
      <c r="D70" s="14"/>
      <c r="E70" s="4"/>
      <c r="F70" s="4"/>
      <c r="G70" s="5"/>
      <c r="H70" s="5"/>
      <c r="I70" s="5"/>
      <c r="J70" s="5"/>
      <c r="K70" s="4"/>
      <c r="L70" s="5"/>
      <c r="M70" s="4"/>
      <c r="N70" s="5"/>
      <c r="O70" s="4"/>
    </row>
    <row r="71" spans="1:15" ht="12.75">
      <c r="A71" s="7"/>
      <c r="B71" s="42"/>
      <c r="C71" s="4"/>
      <c r="D71" s="4"/>
      <c r="E71" s="4"/>
      <c r="F71" s="4"/>
      <c r="G71" s="5"/>
      <c r="H71" s="5"/>
      <c r="I71" s="5"/>
      <c r="J71" s="5"/>
      <c r="K71" s="4"/>
      <c r="L71" s="5"/>
      <c r="M71" s="4"/>
      <c r="N71" s="5"/>
      <c r="O71" s="4"/>
    </row>
    <row r="72" spans="1:15" ht="12.75">
      <c r="A72" s="29"/>
      <c r="B72" s="4"/>
      <c r="C72" s="4"/>
      <c r="D72" s="4"/>
      <c r="E72" s="4"/>
      <c r="F72" s="4"/>
      <c r="G72" s="4"/>
      <c r="H72" s="7"/>
      <c r="I72" s="7"/>
      <c r="J72" s="4"/>
      <c r="K72" s="4"/>
      <c r="L72" s="4"/>
      <c r="M72" s="4"/>
      <c r="N72" s="4"/>
      <c r="O72" s="4"/>
    </row>
    <row r="73" spans="1:15" ht="12.75">
      <c r="A73" s="29"/>
      <c r="B73" s="4"/>
      <c r="C73" s="4"/>
      <c r="D73" s="4"/>
      <c r="E73" s="4"/>
      <c r="F73" s="4"/>
      <c r="G73" s="4"/>
      <c r="H73" s="7"/>
      <c r="I73" s="7"/>
      <c r="J73" s="4"/>
      <c r="K73" s="4"/>
      <c r="L73" s="4"/>
      <c r="M73" s="4"/>
      <c r="N73" s="4"/>
      <c r="O73" s="4"/>
    </row>
    <row r="74" spans="1:10" ht="12.75">
      <c r="A74" s="7"/>
      <c r="B74" s="10"/>
      <c r="C74" s="10"/>
      <c r="D74" s="10"/>
      <c r="E74" s="10"/>
      <c r="F74" s="10"/>
      <c r="G74" s="8"/>
      <c r="J74" s="2"/>
    </row>
    <row r="75" spans="1:4" ht="12.75">
      <c r="A75" s="41"/>
      <c r="B75" s="4"/>
      <c r="C75" s="4"/>
      <c r="D75" s="4"/>
    </row>
    <row r="76" spans="1:4" ht="12.75">
      <c r="A76" s="7"/>
      <c r="B76" s="4"/>
      <c r="C76" s="4"/>
      <c r="D76" s="4"/>
    </row>
    <row r="77" spans="1:7" ht="12.75">
      <c r="A77" s="7"/>
      <c r="B77" s="6"/>
      <c r="C77" s="4"/>
      <c r="D77" s="4"/>
      <c r="E77" s="4"/>
      <c r="F77" s="4"/>
      <c r="G77" s="3"/>
    </row>
    <row r="78" spans="1:4" ht="13.5">
      <c r="A78" s="46"/>
      <c r="B78" s="4"/>
      <c r="C78" s="4"/>
      <c r="D78" s="4"/>
    </row>
    <row r="79" spans="1:9" ht="12.75">
      <c r="A79" s="7"/>
      <c r="B79" s="36"/>
      <c r="C79" s="5"/>
      <c r="D79" s="4"/>
      <c r="E79" s="4"/>
      <c r="F79" s="4"/>
      <c r="G79" s="1"/>
      <c r="H79" s="23"/>
      <c r="I79" s="23"/>
    </row>
    <row r="80" spans="1:9" ht="12.75">
      <c r="A80" s="7"/>
      <c r="B80" s="14"/>
      <c r="C80" s="4"/>
      <c r="D80" s="37"/>
      <c r="E80" s="4"/>
      <c r="F80" s="5"/>
      <c r="G80" s="2"/>
      <c r="H80" s="23"/>
      <c r="I80" s="23"/>
    </row>
    <row r="81" spans="1:9" ht="12.75">
      <c r="A81" s="47"/>
      <c r="B81" s="14"/>
      <c r="C81" s="5"/>
      <c r="D81" s="37"/>
      <c r="E81" s="4"/>
      <c r="F81" s="4"/>
      <c r="H81" s="1"/>
      <c r="I81" s="1"/>
    </row>
    <row r="82" spans="1:9" ht="12.75">
      <c r="A82" s="29"/>
      <c r="B82" s="4"/>
      <c r="C82" s="4"/>
      <c r="D82" s="37"/>
      <c r="H82" s="1"/>
      <c r="I82" s="1"/>
    </row>
    <row r="83" spans="1:9" ht="12.75">
      <c r="A83" s="7"/>
      <c r="B83" s="4"/>
      <c r="C83" s="4"/>
      <c r="D83" s="37"/>
      <c r="H83" s="1"/>
      <c r="I83" s="1"/>
    </row>
    <row r="84" spans="1:9" ht="12.75">
      <c r="A84" s="29"/>
      <c r="B84" s="9"/>
      <c r="C84" s="4"/>
      <c r="D84" s="37"/>
      <c r="H84" s="1"/>
      <c r="I84" s="1"/>
    </row>
    <row r="85" spans="1:9" ht="12.75">
      <c r="A85" s="7"/>
      <c r="B85" s="9"/>
      <c r="C85" s="4"/>
      <c r="D85" s="37"/>
      <c r="H85" s="1"/>
      <c r="I85" s="1"/>
    </row>
    <row r="86" spans="1:9" ht="12.75">
      <c r="A86" s="7"/>
      <c r="B86" s="4"/>
      <c r="C86" s="5"/>
      <c r="D86" s="37"/>
      <c r="H86" s="1"/>
      <c r="I86" s="1"/>
    </row>
    <row r="87" spans="1:4" ht="12.75">
      <c r="A87" s="7"/>
      <c r="B87" s="4"/>
      <c r="C87" s="5"/>
      <c r="D87" s="37"/>
    </row>
    <row r="88" spans="1:7" ht="12.75">
      <c r="A88" s="7"/>
      <c r="B88" s="10"/>
      <c r="C88" s="5"/>
      <c r="D88" s="10"/>
      <c r="E88" s="31"/>
      <c r="F88" s="32"/>
      <c r="G88" s="33"/>
    </row>
    <row r="89" spans="1:4" ht="12.75">
      <c r="A89" s="41"/>
      <c r="B89" s="4"/>
      <c r="C89" s="4"/>
      <c r="D89" s="4"/>
    </row>
    <row r="90" spans="1:5" ht="12.75">
      <c r="A90" s="7"/>
      <c r="B90" s="4"/>
      <c r="C90" s="4"/>
      <c r="D90" s="4"/>
      <c r="E90" s="1"/>
    </row>
    <row r="91" spans="1:4" ht="12.75">
      <c r="A91" s="7"/>
      <c r="B91" s="4"/>
      <c r="C91" s="4"/>
      <c r="D91" s="4"/>
    </row>
    <row r="92" spans="1:4" ht="12.75">
      <c r="A92" s="7"/>
      <c r="B92" s="4"/>
      <c r="C92" s="4"/>
      <c r="D92" s="4"/>
    </row>
    <row r="93" spans="1:4" ht="12.75">
      <c r="A93" s="7"/>
      <c r="B93" s="4"/>
      <c r="C93" s="4"/>
      <c r="D93" s="4"/>
    </row>
    <row r="94" spans="1:4" ht="12.75">
      <c r="A94" s="7"/>
      <c r="B94" s="4"/>
      <c r="C94" s="4"/>
      <c r="D94" s="4"/>
    </row>
    <row r="95" spans="1:4" ht="12.75">
      <c r="A95" s="7"/>
      <c r="B95" s="4"/>
      <c r="C95" s="4"/>
      <c r="D95" s="4"/>
    </row>
    <row r="96" spans="1:4" ht="12.75">
      <c r="A96" s="7"/>
      <c r="B96" s="4"/>
      <c r="C96" s="4"/>
      <c r="D96" s="4"/>
    </row>
    <row r="97" spans="1:4" ht="12.75">
      <c r="A97" s="7"/>
      <c r="B97" s="4"/>
      <c r="C97" s="4"/>
      <c r="D97" s="4"/>
    </row>
    <row r="98" ht="12.75">
      <c r="A98" s="7"/>
    </row>
    <row r="99" ht="12.75">
      <c r="A99" s="12"/>
    </row>
  </sheetData>
  <sheetProtection/>
  <mergeCells count="1">
    <mergeCell ref="G5:I5"/>
  </mergeCells>
  <printOptions/>
  <pageMargins left="0.2362204724409449" right="0.2362204724409449" top="0.15748031496062992" bottom="0" header="0.31496062992125984" footer="0.31496062992125984"/>
  <pageSetup fitToHeight="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86.125" style="0" customWidth="1"/>
    <col min="2" max="2" width="10.625" style="0" bestFit="1" customWidth="1"/>
    <col min="3" max="3" width="11.50390625" style="0" customWidth="1"/>
    <col min="4" max="4" width="10.625" style="0" customWidth="1"/>
    <col min="6" max="6" width="13.125" style="0" customWidth="1"/>
    <col min="7" max="7" width="14.00390625" style="0" customWidth="1"/>
    <col min="8" max="8" width="11.125" style="0" customWidth="1"/>
    <col min="9" max="9" width="17.50390625" style="0" customWidth="1"/>
    <col min="10" max="10" width="27.125" style="0" bestFit="1" customWidth="1"/>
  </cols>
  <sheetData>
    <row r="1" spans="1:6" ht="13.5">
      <c r="A1" s="69" t="s">
        <v>104</v>
      </c>
      <c r="B1" s="62" t="s">
        <v>11</v>
      </c>
      <c r="C1" s="62"/>
      <c r="D1" s="62"/>
      <c r="E1" s="62"/>
      <c r="F1" s="62"/>
    </row>
    <row r="2" spans="1:7" ht="20.25">
      <c r="A2" s="11" t="s">
        <v>2</v>
      </c>
      <c r="B2" s="62" t="s">
        <v>12</v>
      </c>
      <c r="C2" s="62"/>
      <c r="D2" s="62"/>
      <c r="E2" s="62"/>
      <c r="F2" s="62"/>
      <c r="G2" s="1"/>
    </row>
    <row r="4" spans="3:15" ht="12.75">
      <c r="C4" s="4"/>
      <c r="D4" s="4"/>
      <c r="E4" s="4"/>
      <c r="F4" s="4"/>
      <c r="H4" s="15"/>
      <c r="I4" s="15"/>
      <c r="J4" s="4"/>
      <c r="K4" s="4"/>
      <c r="L4" s="4"/>
      <c r="M4" s="4"/>
      <c r="N4" s="4"/>
      <c r="O4" s="4"/>
    </row>
    <row r="5" spans="1:15" ht="24.75" customHeight="1">
      <c r="A5" s="16" t="s">
        <v>0</v>
      </c>
      <c r="B5" s="54" t="s">
        <v>82</v>
      </c>
      <c r="C5" s="18"/>
      <c r="D5" s="52"/>
      <c r="E5" s="6"/>
      <c r="F5" s="6"/>
      <c r="G5" s="106"/>
      <c r="H5" s="107"/>
      <c r="I5" s="107"/>
      <c r="J5" s="4"/>
      <c r="K5" s="4"/>
      <c r="L5" s="4"/>
      <c r="M5" s="4"/>
      <c r="N5" s="4"/>
      <c r="O5" s="4"/>
    </row>
    <row r="6" spans="1:15" ht="12.75">
      <c r="A6" s="55" t="s">
        <v>126</v>
      </c>
      <c r="B6" s="19"/>
      <c r="C6" s="68">
        <f>'Смета 2021компл.рем '!B18</f>
        <v>1698887.4000000004</v>
      </c>
      <c r="D6" s="51"/>
      <c r="F6" s="14"/>
      <c r="G6" s="5"/>
      <c r="H6" s="5"/>
      <c r="I6" s="5"/>
      <c r="J6" s="5"/>
      <c r="K6" s="4"/>
      <c r="L6" s="5"/>
      <c r="M6" s="4"/>
      <c r="N6" s="5"/>
      <c r="O6" s="4"/>
    </row>
    <row r="7" spans="1:15" ht="12.75">
      <c r="A7" s="27" t="s">
        <v>131</v>
      </c>
      <c r="B7" s="18">
        <f>142477+38951+70187+88284+91432+80941</f>
        <v>512272</v>
      </c>
      <c r="C7" s="13"/>
      <c r="D7" s="51"/>
      <c r="F7" s="14"/>
      <c r="G7" s="5"/>
      <c r="H7" s="5"/>
      <c r="I7" s="5"/>
      <c r="J7" s="5"/>
      <c r="K7" s="4"/>
      <c r="L7" s="5"/>
      <c r="M7" s="4"/>
      <c r="N7" s="5"/>
      <c r="O7" s="4"/>
    </row>
    <row r="8" spans="1:15" ht="12.75">
      <c r="A8" s="18" t="s">
        <v>106</v>
      </c>
      <c r="B8" s="18">
        <v>30000</v>
      </c>
      <c r="C8" s="13"/>
      <c r="D8" s="51"/>
      <c r="F8" s="14"/>
      <c r="G8" s="5"/>
      <c r="H8" s="5"/>
      <c r="I8" s="5"/>
      <c r="J8" s="5"/>
      <c r="K8" s="4"/>
      <c r="L8" s="5"/>
      <c r="M8" s="4"/>
      <c r="N8" s="5"/>
      <c r="O8" s="4"/>
    </row>
    <row r="9" spans="1:15" ht="12.75">
      <c r="A9" s="18" t="s">
        <v>107</v>
      </c>
      <c r="B9" s="18">
        <f>156400+53349</f>
        <v>209749</v>
      </c>
      <c r="C9" s="13"/>
      <c r="D9" s="51"/>
      <c r="F9" s="14"/>
      <c r="G9" s="5"/>
      <c r="H9" s="5"/>
      <c r="I9" s="5"/>
      <c r="J9" s="5"/>
      <c r="K9" s="4"/>
      <c r="L9" s="5"/>
      <c r="M9" s="4"/>
      <c r="N9" s="5"/>
      <c r="O9" s="4"/>
    </row>
    <row r="10" spans="1:15" ht="12.75">
      <c r="A10" s="18" t="s">
        <v>108</v>
      </c>
      <c r="B10" s="18">
        <f>63000+70263+32087+110304</f>
        <v>275654</v>
      </c>
      <c r="C10" s="13"/>
      <c r="D10" s="51"/>
      <c r="F10" s="14"/>
      <c r="G10" s="5"/>
      <c r="H10" s="5"/>
      <c r="I10" s="5"/>
      <c r="J10" s="5"/>
      <c r="K10" s="4"/>
      <c r="L10" s="5"/>
      <c r="M10" s="4"/>
      <c r="N10" s="5"/>
      <c r="O10" s="4"/>
    </row>
    <row r="11" spans="1:15" ht="12.75">
      <c r="A11" s="18" t="s">
        <v>109</v>
      </c>
      <c r="B11" s="18">
        <v>29980</v>
      </c>
      <c r="C11" s="13"/>
      <c r="D11" s="51"/>
      <c r="F11" s="14"/>
      <c r="G11" s="5"/>
      <c r="H11" s="5"/>
      <c r="I11" s="5"/>
      <c r="J11" s="5"/>
      <c r="K11" s="4"/>
      <c r="L11" s="5"/>
      <c r="M11" s="4"/>
      <c r="N11" s="5"/>
      <c r="O11" s="4"/>
    </row>
    <row r="12" spans="1:15" ht="12.75">
      <c r="A12" s="18" t="s">
        <v>110</v>
      </c>
      <c r="B12" s="18">
        <f>185672+200000</f>
        <v>385672</v>
      </c>
      <c r="C12" s="13"/>
      <c r="D12" s="51"/>
      <c r="F12" s="14"/>
      <c r="G12" s="5"/>
      <c r="H12" s="5"/>
      <c r="I12" s="5"/>
      <c r="J12" s="5"/>
      <c r="K12" s="4"/>
      <c r="L12" s="5"/>
      <c r="M12" s="4"/>
      <c r="N12" s="5"/>
      <c r="O12" s="4"/>
    </row>
    <row r="13" spans="1:15" ht="12.75">
      <c r="A13" s="18" t="s">
        <v>111</v>
      </c>
      <c r="B13" s="18">
        <f>110534+100000+26829</f>
        <v>237363</v>
      </c>
      <c r="C13" s="13"/>
      <c r="D13" s="51"/>
      <c r="F13" s="14"/>
      <c r="G13" s="5"/>
      <c r="H13" s="5"/>
      <c r="I13" s="5"/>
      <c r="J13" s="5"/>
      <c r="K13" s="4"/>
      <c r="L13" s="5"/>
      <c r="M13" s="4"/>
      <c r="N13" s="5"/>
      <c r="O13" s="4"/>
    </row>
    <row r="14" spans="1:15" ht="12.75">
      <c r="A14" s="18" t="s">
        <v>112</v>
      </c>
      <c r="B14" s="18">
        <f>32850+100000</f>
        <v>132850</v>
      </c>
      <c r="C14" s="13"/>
      <c r="D14" s="51"/>
      <c r="F14" s="14"/>
      <c r="G14" s="5"/>
      <c r="H14" s="5"/>
      <c r="I14" s="5"/>
      <c r="J14" s="5"/>
      <c r="K14" s="4"/>
      <c r="L14" s="5"/>
      <c r="M14" s="4"/>
      <c r="N14" s="5"/>
      <c r="O14" s="4"/>
    </row>
    <row r="15" spans="1:15" ht="12.75">
      <c r="A15" s="18" t="s">
        <v>113</v>
      </c>
      <c r="B15" s="18">
        <f>162613+120744</f>
        <v>283357</v>
      </c>
      <c r="C15" s="13"/>
      <c r="D15" s="51"/>
      <c r="F15" s="14"/>
      <c r="G15" s="5"/>
      <c r="H15" s="5"/>
      <c r="I15" s="5"/>
      <c r="J15" s="5"/>
      <c r="K15" s="4"/>
      <c r="L15" s="5"/>
      <c r="M15" s="4"/>
      <c r="N15" s="5"/>
      <c r="O15" s="4"/>
    </row>
    <row r="16" spans="1:15" ht="12.75">
      <c r="A16" s="18" t="s">
        <v>132</v>
      </c>
      <c r="B16" s="18">
        <f>170795+172429</f>
        <v>343224</v>
      </c>
      <c r="C16" s="13"/>
      <c r="D16" s="51"/>
      <c r="F16" s="14"/>
      <c r="G16" s="5"/>
      <c r="H16" s="5"/>
      <c r="I16" s="5"/>
      <c r="J16" s="5"/>
      <c r="K16" s="4"/>
      <c r="L16" s="5"/>
      <c r="M16" s="4"/>
      <c r="N16" s="5"/>
      <c r="O16" s="4"/>
    </row>
    <row r="17" spans="1:15" ht="12.75">
      <c r="A17" s="18"/>
      <c r="B17" s="18"/>
      <c r="C17" s="13"/>
      <c r="D17" s="51"/>
      <c r="F17" s="14"/>
      <c r="G17" s="5"/>
      <c r="H17" s="5"/>
      <c r="I17" s="5"/>
      <c r="J17" s="5"/>
      <c r="K17" s="4"/>
      <c r="L17" s="5"/>
      <c r="M17" s="4"/>
      <c r="N17" s="5"/>
      <c r="O17" s="4"/>
    </row>
    <row r="18" spans="1:15" ht="12.75">
      <c r="A18" s="18"/>
      <c r="B18" s="18"/>
      <c r="C18" s="13"/>
      <c r="D18" s="51"/>
      <c r="F18" s="14"/>
      <c r="G18" s="5"/>
      <c r="H18" s="5"/>
      <c r="I18" s="5"/>
      <c r="J18" s="5"/>
      <c r="K18" s="4"/>
      <c r="L18" s="5"/>
      <c r="M18" s="4"/>
      <c r="N18" s="5"/>
      <c r="O18" s="4"/>
    </row>
    <row r="19" spans="1:15" ht="12.75">
      <c r="A19" s="18" t="s">
        <v>7</v>
      </c>
      <c r="B19" s="19">
        <f>SUM(B7:B18)</f>
        <v>2440121</v>
      </c>
      <c r="C19" s="13"/>
      <c r="D19" s="51"/>
      <c r="F19" s="14"/>
      <c r="G19" s="5"/>
      <c r="H19" s="5"/>
      <c r="I19" s="5"/>
      <c r="J19" s="5"/>
      <c r="K19" s="4"/>
      <c r="L19" s="5"/>
      <c r="M19" s="4"/>
      <c r="N19" s="5"/>
      <c r="O19" s="4"/>
    </row>
    <row r="20" spans="2:15" ht="12.75">
      <c r="B20" s="44"/>
      <c r="C20" s="5"/>
      <c r="D20" s="53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37" t="s">
        <v>50</v>
      </c>
      <c r="B21" s="30"/>
      <c r="C21" s="5"/>
      <c r="D21" s="5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37"/>
      <c r="B22" s="30"/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9" t="s">
        <v>114</v>
      </c>
      <c r="B23" s="30">
        <f>31429.2*9*12</f>
        <v>3394353.5999999996</v>
      </c>
      <c r="C23" s="5"/>
      <c r="D23" s="4"/>
      <c r="E23" s="5"/>
      <c r="F23" s="28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9"/>
      <c r="B24" s="30"/>
      <c r="C24" s="5"/>
      <c r="D24" s="4"/>
      <c r="E24" s="5"/>
      <c r="F24" s="28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37" t="s">
        <v>127</v>
      </c>
      <c r="B25" s="30">
        <f>C6</f>
        <v>1698887.4000000004</v>
      </c>
      <c r="C25" s="5"/>
      <c r="D25" s="37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37"/>
      <c r="B26" s="30"/>
      <c r="C26" s="5"/>
      <c r="D26" s="37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9" t="s">
        <v>128</v>
      </c>
      <c r="B27" s="30">
        <f>B23-B25</f>
        <v>1695466.1999999993</v>
      </c>
      <c r="C27" s="5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9"/>
      <c r="B28" s="30"/>
      <c r="C28" s="5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9" t="s">
        <v>129</v>
      </c>
      <c r="B29" s="45">
        <f>B19-B27</f>
        <v>744654.8000000007</v>
      </c>
      <c r="C29" s="5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5" ht="12.75">
      <c r="B30" s="30"/>
      <c r="C30" s="5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9" t="s">
        <v>3</v>
      </c>
      <c r="B31" s="30"/>
      <c r="C31" s="5"/>
      <c r="D31" s="5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30"/>
      <c r="C32" s="5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9"/>
      <c r="B33" s="30"/>
      <c r="C33" s="5"/>
      <c r="D33" s="10"/>
      <c r="E33" s="4"/>
      <c r="F33" s="28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9"/>
      <c r="B34" s="58"/>
      <c r="C34" s="59"/>
      <c r="D34" s="60"/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61"/>
      <c r="B35" s="45"/>
      <c r="C35" s="10"/>
      <c r="D35" s="4"/>
      <c r="E35" s="5"/>
      <c r="F35" s="14"/>
      <c r="G35" s="5"/>
      <c r="H35" s="4"/>
      <c r="I35" s="4"/>
      <c r="J35" s="4"/>
      <c r="K35" s="4"/>
      <c r="L35" s="4"/>
      <c r="M35" s="4"/>
      <c r="N35" s="4"/>
      <c r="O35" s="4"/>
    </row>
    <row r="36" spans="1:15" ht="12.75">
      <c r="A36" s="57"/>
      <c r="B36" s="58"/>
      <c r="C36" s="59"/>
      <c r="D36" s="60"/>
      <c r="E36" s="59"/>
      <c r="F36" s="14"/>
      <c r="G36" s="5"/>
      <c r="H36" s="4"/>
      <c r="I36" s="4"/>
      <c r="J36" s="4"/>
      <c r="K36" s="4"/>
      <c r="L36" s="4"/>
      <c r="M36" s="4"/>
      <c r="N36" s="4"/>
      <c r="O36" s="4"/>
    </row>
    <row r="37" spans="1:15" ht="12.75">
      <c r="A37" s="57"/>
      <c r="B37" s="58"/>
      <c r="C37" s="59"/>
      <c r="D37" s="60"/>
      <c r="E37" s="59"/>
      <c r="F37" s="14"/>
      <c r="G37" s="5"/>
      <c r="H37" s="4"/>
      <c r="I37" s="4"/>
      <c r="J37" s="4"/>
      <c r="K37" s="4"/>
      <c r="L37" s="4"/>
      <c r="M37" s="4"/>
      <c r="N37" s="4"/>
      <c r="O37" s="4"/>
    </row>
    <row r="38" spans="1:15" ht="12.75">
      <c r="A38" s="57"/>
      <c r="B38" s="58"/>
      <c r="C38" s="59"/>
      <c r="D38" s="60"/>
      <c r="E38" s="59"/>
      <c r="F38" s="14"/>
      <c r="G38" s="5"/>
      <c r="H38" s="4"/>
      <c r="I38" s="4"/>
      <c r="J38" s="4"/>
      <c r="K38" s="4"/>
      <c r="L38" s="4"/>
      <c r="M38" s="4"/>
      <c r="N38" s="4"/>
      <c r="O38" s="4"/>
    </row>
    <row r="39" spans="1:15" ht="12.75">
      <c r="A39" s="57"/>
      <c r="B39" s="58"/>
      <c r="C39" s="59"/>
      <c r="D39" s="60"/>
      <c r="E39" s="59"/>
      <c r="F39" s="14"/>
      <c r="G39" s="5"/>
      <c r="H39" s="4"/>
      <c r="I39" s="4"/>
      <c r="J39" s="4"/>
      <c r="K39" s="4"/>
      <c r="L39" s="4"/>
      <c r="M39" s="4"/>
      <c r="N39" s="4"/>
      <c r="O39" s="4"/>
    </row>
    <row r="40" spans="1:15" ht="12.75">
      <c r="A40" s="57"/>
      <c r="B40" s="58"/>
      <c r="C40" s="59"/>
      <c r="D40" s="60"/>
      <c r="E40" s="59"/>
      <c r="F40" s="14"/>
      <c r="G40" s="5"/>
      <c r="H40" s="4"/>
      <c r="I40" s="4"/>
      <c r="J40" s="4"/>
      <c r="K40" s="4"/>
      <c r="L40" s="4"/>
      <c r="M40" s="4"/>
      <c r="N40" s="4"/>
      <c r="O40" s="4"/>
    </row>
    <row r="41" spans="1:15" ht="12.75">
      <c r="A41" s="57"/>
      <c r="B41" s="58"/>
      <c r="C41" s="5"/>
      <c r="D41" s="4"/>
      <c r="E41" s="5"/>
      <c r="F41" s="14"/>
      <c r="G41" s="5"/>
      <c r="H41" s="4"/>
      <c r="I41" s="4"/>
      <c r="J41" s="4"/>
      <c r="K41" s="4"/>
      <c r="L41" s="4"/>
      <c r="M41" s="4"/>
      <c r="N41" s="4"/>
      <c r="O41" s="4"/>
    </row>
    <row r="42" spans="1:15" ht="12.75">
      <c r="A42" s="14"/>
      <c r="B42" s="30"/>
      <c r="C42" s="5"/>
      <c r="D42" s="4"/>
      <c r="E42" s="5"/>
      <c r="F42" s="14"/>
      <c r="G42" s="5"/>
      <c r="H42" s="4"/>
      <c r="I42" s="4"/>
      <c r="J42" s="4"/>
      <c r="K42" s="4"/>
      <c r="L42" s="4"/>
      <c r="M42" s="4"/>
      <c r="N42" s="4"/>
      <c r="O42" s="4"/>
    </row>
    <row r="43" spans="1:15" ht="12.75">
      <c r="A43" s="14"/>
      <c r="B43" s="30"/>
      <c r="C43" s="5"/>
      <c r="D43" s="4"/>
      <c r="E43" s="5"/>
      <c r="F43" s="14"/>
      <c r="G43" s="5"/>
      <c r="H43" s="4"/>
      <c r="I43" s="4"/>
      <c r="J43" s="4"/>
      <c r="K43" s="4"/>
      <c r="L43" s="4"/>
      <c r="M43" s="4"/>
      <c r="N43" s="4"/>
      <c r="O43" s="4"/>
    </row>
    <row r="44" spans="1:15" ht="12.75">
      <c r="A44" s="14"/>
      <c r="B44" s="30"/>
      <c r="C44" s="5"/>
      <c r="D44" s="4"/>
      <c r="E44" s="5"/>
      <c r="F44" s="14"/>
      <c r="G44" s="5"/>
      <c r="H44" s="4"/>
      <c r="I44" s="4"/>
      <c r="J44" s="4"/>
      <c r="K44" s="4"/>
      <c r="L44" s="4"/>
      <c r="M44" s="4"/>
      <c r="N44" s="4"/>
      <c r="O44" s="4"/>
    </row>
    <row r="45" spans="1:15" ht="12.75">
      <c r="A45" s="14"/>
      <c r="B45" s="10"/>
      <c r="C45" s="10"/>
      <c r="D45" s="9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41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7"/>
      <c r="B47" s="10"/>
      <c r="C47" s="9"/>
      <c r="D47" s="10"/>
      <c r="E47" s="5"/>
      <c r="F47" s="4"/>
      <c r="G47" s="14"/>
      <c r="H47" s="22"/>
      <c r="I47" s="22"/>
      <c r="J47" s="4"/>
      <c r="K47" s="4"/>
      <c r="L47" s="4"/>
      <c r="M47" s="4"/>
      <c r="N47" s="4"/>
      <c r="O47" s="4"/>
    </row>
    <row r="48" spans="1:15" ht="12.75">
      <c r="A48" s="9"/>
      <c r="B48" s="5"/>
      <c r="C48" s="4"/>
      <c r="D48" s="5"/>
      <c r="E48" s="4"/>
      <c r="F48" s="4"/>
      <c r="G48" s="5"/>
      <c r="H48" s="4"/>
      <c r="I48" s="4"/>
      <c r="J48" s="5"/>
      <c r="K48" s="4"/>
      <c r="L48" s="5"/>
      <c r="M48" s="4"/>
      <c r="N48" s="5"/>
      <c r="O48" s="4"/>
    </row>
    <row r="49" spans="1:15" ht="12.75">
      <c r="A49" s="7"/>
      <c r="B49" s="5"/>
      <c r="C49" s="4"/>
      <c r="D49" s="14"/>
      <c r="E49" s="4"/>
      <c r="F49" s="4"/>
      <c r="G49" s="5"/>
      <c r="H49" s="5"/>
      <c r="I49" s="5"/>
      <c r="J49" s="5"/>
      <c r="K49" s="4"/>
      <c r="L49" s="5"/>
      <c r="M49" s="4"/>
      <c r="N49" s="5"/>
      <c r="O49" s="4"/>
    </row>
    <row r="50" spans="1:15" ht="12.75">
      <c r="A50" s="7"/>
      <c r="B50" s="42"/>
      <c r="C50" s="4"/>
      <c r="D50" s="4"/>
      <c r="E50" s="4"/>
      <c r="F50" s="4"/>
      <c r="G50" s="5"/>
      <c r="H50" s="5"/>
      <c r="I50" s="5"/>
      <c r="J50" s="5"/>
      <c r="K50" s="4"/>
      <c r="L50" s="5"/>
      <c r="M50" s="4"/>
      <c r="N50" s="5"/>
      <c r="O50" s="4"/>
    </row>
    <row r="51" spans="1:15" ht="12.75">
      <c r="A51" s="29"/>
      <c r="B51" s="4"/>
      <c r="C51" s="4"/>
      <c r="D51" s="4"/>
      <c r="E51" s="4"/>
      <c r="F51" s="4"/>
      <c r="G51" s="4"/>
      <c r="H51" s="7"/>
      <c r="I51" s="7"/>
      <c r="J51" s="4"/>
      <c r="K51" s="4"/>
      <c r="L51" s="4"/>
      <c r="M51" s="4"/>
      <c r="N51" s="4"/>
      <c r="O51" s="4"/>
    </row>
    <row r="52" spans="1:15" ht="12.75">
      <c r="A52" s="29"/>
      <c r="B52" s="4"/>
      <c r="C52" s="4"/>
      <c r="D52" s="4"/>
      <c r="E52" s="4"/>
      <c r="F52" s="4"/>
      <c r="G52" s="4"/>
      <c r="H52" s="7"/>
      <c r="I52" s="7"/>
      <c r="J52" s="4"/>
      <c r="K52" s="4"/>
      <c r="L52" s="4"/>
      <c r="M52" s="4"/>
      <c r="N52" s="4"/>
      <c r="O52" s="4"/>
    </row>
    <row r="53" spans="1:10" ht="12.75">
      <c r="A53" s="7"/>
      <c r="B53" s="10"/>
      <c r="C53" s="10"/>
      <c r="D53" s="10"/>
      <c r="E53" s="10"/>
      <c r="F53" s="10"/>
      <c r="G53" s="8"/>
      <c r="J53" s="2"/>
    </row>
    <row r="54" spans="1:4" ht="12.75">
      <c r="A54" s="41"/>
      <c r="B54" s="4"/>
      <c r="C54" s="4"/>
      <c r="D54" s="4"/>
    </row>
    <row r="55" spans="1:4" ht="12.75">
      <c r="A55" s="7"/>
      <c r="B55" s="4"/>
      <c r="C55" s="4"/>
      <c r="D55" s="4"/>
    </row>
    <row r="56" spans="1:7" ht="12.75">
      <c r="A56" s="7"/>
      <c r="B56" s="6"/>
      <c r="C56" s="4"/>
      <c r="D56" s="4"/>
      <c r="E56" s="4"/>
      <c r="F56" s="4"/>
      <c r="G56" s="3"/>
    </row>
    <row r="57" spans="1:4" ht="13.5">
      <c r="A57" s="46"/>
      <c r="B57" s="4"/>
      <c r="C57" s="4"/>
      <c r="D57" s="4"/>
    </row>
    <row r="58" spans="1:9" ht="12.75">
      <c r="A58" s="7"/>
      <c r="B58" s="36"/>
      <c r="C58" s="5"/>
      <c r="D58" s="4"/>
      <c r="E58" s="4"/>
      <c r="F58" s="4"/>
      <c r="G58" s="1"/>
      <c r="H58" s="23"/>
      <c r="I58" s="23"/>
    </row>
    <row r="59" spans="1:9" ht="12.75">
      <c r="A59" s="7"/>
      <c r="B59" s="14"/>
      <c r="C59" s="4"/>
      <c r="D59" s="37"/>
      <c r="E59" s="4"/>
      <c r="F59" s="5"/>
      <c r="G59" s="2"/>
      <c r="H59" s="23"/>
      <c r="I59" s="23"/>
    </row>
    <row r="60" spans="1:9" ht="12.75">
      <c r="A60" s="47"/>
      <c r="B60" s="14"/>
      <c r="C60" s="5"/>
      <c r="D60" s="37"/>
      <c r="E60" s="4"/>
      <c r="F60" s="4"/>
      <c r="H60" s="1"/>
      <c r="I60" s="1"/>
    </row>
    <row r="61" spans="1:9" ht="12.75">
      <c r="A61" s="29"/>
      <c r="B61" s="4"/>
      <c r="C61" s="4"/>
      <c r="D61" s="37"/>
      <c r="H61" s="1"/>
      <c r="I61" s="1"/>
    </row>
    <row r="62" spans="1:9" ht="12.75">
      <c r="A62" s="7"/>
      <c r="B62" s="4"/>
      <c r="C62" s="4"/>
      <c r="D62" s="37"/>
      <c r="H62" s="1"/>
      <c r="I62" s="1"/>
    </row>
    <row r="63" spans="1:9" ht="12.75">
      <c r="A63" s="29"/>
      <c r="B63" s="9"/>
      <c r="C63" s="4"/>
      <c r="D63" s="37"/>
      <c r="H63" s="1"/>
      <c r="I63" s="1"/>
    </row>
    <row r="64" spans="1:9" ht="12.75">
      <c r="A64" s="7"/>
      <c r="B64" s="9"/>
      <c r="C64" s="4"/>
      <c r="D64" s="37"/>
      <c r="H64" s="1"/>
      <c r="I64" s="1"/>
    </row>
    <row r="65" spans="1:9" ht="12.75">
      <c r="A65" s="7"/>
      <c r="B65" s="4"/>
      <c r="C65" s="5"/>
      <c r="D65" s="37"/>
      <c r="H65" s="1"/>
      <c r="I65" s="1"/>
    </row>
    <row r="66" spans="1:4" ht="12.75">
      <c r="A66" s="7"/>
      <c r="B66" s="4"/>
      <c r="C66" s="5"/>
      <c r="D66" s="37"/>
    </row>
    <row r="67" spans="1:7" ht="12.75">
      <c r="A67" s="7"/>
      <c r="B67" s="10"/>
      <c r="C67" s="5"/>
      <c r="D67" s="10"/>
      <c r="E67" s="31"/>
      <c r="F67" s="32"/>
      <c r="G67" s="33"/>
    </row>
    <row r="68" spans="1:4" ht="12.75">
      <c r="A68" s="41"/>
      <c r="B68" s="4"/>
      <c r="C68" s="4"/>
      <c r="D68" s="4"/>
    </row>
    <row r="69" spans="1:5" ht="12.75">
      <c r="A69" s="7"/>
      <c r="B69" s="4"/>
      <c r="C69" s="4"/>
      <c r="D69" s="4"/>
      <c r="E69" s="1"/>
    </row>
    <row r="70" spans="1:4" ht="12.75">
      <c r="A70" s="7"/>
      <c r="B70" s="4"/>
      <c r="C70" s="4"/>
      <c r="D70" s="4"/>
    </row>
    <row r="71" spans="1:4" ht="12.75">
      <c r="A71" s="7"/>
      <c r="B71" s="4"/>
      <c r="C71" s="4"/>
      <c r="D71" s="4"/>
    </row>
    <row r="72" spans="1:4" ht="12.75">
      <c r="A72" s="7"/>
      <c r="B72" s="4"/>
      <c r="C72" s="4"/>
      <c r="D72" s="4"/>
    </row>
    <row r="73" spans="1:4" ht="12.75">
      <c r="A73" s="7"/>
      <c r="B73" s="4"/>
      <c r="C73" s="4"/>
      <c r="D73" s="4"/>
    </row>
    <row r="74" spans="1:4" ht="12.75">
      <c r="A74" s="7"/>
      <c r="B74" s="4"/>
      <c r="C74" s="4"/>
      <c r="D74" s="4"/>
    </row>
    <row r="75" spans="1:4" ht="12.75">
      <c r="A75" s="7"/>
      <c r="B75" s="4"/>
      <c r="C75" s="4"/>
      <c r="D75" s="4"/>
    </row>
    <row r="76" spans="1:4" ht="12.75">
      <c r="A76" s="7"/>
      <c r="B76" s="4"/>
      <c r="C76" s="4"/>
      <c r="D76" s="4"/>
    </row>
    <row r="77" ht="12.75">
      <c r="A77" s="7"/>
    </row>
    <row r="78" ht="12.75">
      <c r="A78" s="12"/>
    </row>
  </sheetData>
  <sheetProtection/>
  <mergeCells count="1">
    <mergeCell ref="G5:I5"/>
  </mergeCells>
  <printOptions/>
  <pageMargins left="0.2362204724409449" right="0.2362204724409449" top="0.15748031496062992" bottom="0" header="0.31496062992125984" footer="0.31496062992125984"/>
  <pageSetup fitToHeight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D3" sqref="D3:E8"/>
    </sheetView>
  </sheetViews>
  <sheetFormatPr defaultColWidth="9.00390625" defaultRowHeight="12.75"/>
  <cols>
    <col min="1" max="1" width="78.875" style="0" customWidth="1"/>
    <col min="2" max="2" width="10.625" style="0" bestFit="1" customWidth="1"/>
    <col min="3" max="3" width="11.50390625" style="0" customWidth="1"/>
    <col min="4" max="4" width="10.625" style="0" customWidth="1"/>
    <col min="5" max="5" width="11.00390625" style="0" bestFit="1" customWidth="1"/>
    <col min="6" max="6" width="13.125" style="0" customWidth="1"/>
    <col min="7" max="7" width="14.00390625" style="0" customWidth="1"/>
    <col min="8" max="8" width="11.125" style="0" customWidth="1"/>
    <col min="9" max="9" width="17.50390625" style="0" customWidth="1"/>
    <col min="10" max="10" width="27.125" style="0" bestFit="1" customWidth="1"/>
  </cols>
  <sheetData>
    <row r="1" spans="1:6" ht="17.25">
      <c r="A1" s="66" t="s">
        <v>87</v>
      </c>
      <c r="B1" s="62" t="s">
        <v>11</v>
      </c>
      <c r="C1" s="62"/>
      <c r="D1" s="62"/>
      <c r="E1" s="62"/>
      <c r="F1" s="62"/>
    </row>
    <row r="2" spans="1:7" ht="20.25">
      <c r="A2" s="11" t="s">
        <v>2</v>
      </c>
      <c r="B2" s="62" t="s">
        <v>12</v>
      </c>
      <c r="C2" s="62"/>
      <c r="D2" s="62"/>
      <c r="E2" s="62"/>
      <c r="F2" s="62"/>
      <c r="G2" s="1"/>
    </row>
    <row r="4" spans="3:15" ht="12.75">
      <c r="C4" s="4"/>
      <c r="D4" s="4"/>
      <c r="E4" s="4"/>
      <c r="F4" s="4"/>
      <c r="H4" s="15"/>
      <c r="I4" s="15"/>
      <c r="J4" s="4"/>
      <c r="K4" s="4"/>
      <c r="L4" s="4"/>
      <c r="M4" s="4"/>
      <c r="N4" s="4"/>
      <c r="O4" s="4"/>
    </row>
    <row r="5" spans="1:15" ht="24.75" customHeight="1">
      <c r="A5" s="16" t="s">
        <v>0</v>
      </c>
      <c r="B5" s="67" t="s">
        <v>6</v>
      </c>
      <c r="C5" s="38" t="s">
        <v>81</v>
      </c>
      <c r="D5" s="6"/>
      <c r="E5" s="6"/>
      <c r="F5" s="6"/>
      <c r="G5" s="106"/>
      <c r="H5" s="107"/>
      <c r="I5" s="107"/>
      <c r="J5" s="4"/>
      <c r="K5" s="4"/>
      <c r="L5" s="4"/>
      <c r="M5" s="4"/>
      <c r="N5" s="4"/>
      <c r="O5" s="4"/>
    </row>
    <row r="6" spans="1:15" ht="12.75">
      <c r="A6" s="20" t="s">
        <v>56</v>
      </c>
      <c r="B6" s="70">
        <f>B7+B8+B9+B11+B10+B12+B13+B15+B16+B17+B18+B19+B20+B21+B22+B23+B24+B34</f>
        <v>12102411.98</v>
      </c>
      <c r="C6" s="35">
        <f>C7+C8+C9+C10+C11+C12+C13+C14+C15+C16+C17+C18+C19+C20+C21+C22+C23+C24+C25+C26+C27+C28+C29+C30+C31+C32+C33+C34</f>
        <v>15806277.74314</v>
      </c>
      <c r="D6" s="5"/>
      <c r="E6" s="5"/>
      <c r="F6" s="14"/>
      <c r="G6" s="5"/>
      <c r="H6" s="26"/>
      <c r="I6" s="26"/>
      <c r="J6" s="5"/>
      <c r="K6" s="4"/>
      <c r="L6" s="5"/>
      <c r="M6" s="4"/>
      <c r="N6" s="5"/>
      <c r="O6" s="4"/>
    </row>
    <row r="7" spans="1:15" ht="12.75">
      <c r="A7" s="18" t="s">
        <v>58</v>
      </c>
      <c r="B7" s="50">
        <f>660634+917898+355358+500000</f>
        <v>2433890</v>
      </c>
      <c r="C7" s="27">
        <v>3775186.07</v>
      </c>
      <c r="D7" s="5"/>
      <c r="E7" s="4"/>
      <c r="F7" s="14"/>
      <c r="G7" s="5"/>
      <c r="H7" s="26"/>
      <c r="I7" s="26"/>
      <c r="J7" s="5"/>
      <c r="K7" s="4"/>
      <c r="L7" s="5"/>
      <c r="M7" s="4"/>
      <c r="N7" s="5"/>
      <c r="O7" s="4"/>
    </row>
    <row r="8" spans="1:15" ht="12.75">
      <c r="A8" s="18" t="s">
        <v>40</v>
      </c>
      <c r="B8" s="70">
        <f>B7*0.302</f>
        <v>735034.78</v>
      </c>
      <c r="C8" s="70">
        <f>C7*0.302</f>
        <v>1140106.1931399999</v>
      </c>
      <c r="D8" s="5"/>
      <c r="E8" s="4"/>
      <c r="F8" s="14"/>
      <c r="G8" s="5"/>
      <c r="H8" s="26"/>
      <c r="I8" s="26"/>
      <c r="J8" s="5"/>
      <c r="K8" s="4"/>
      <c r="L8" s="5"/>
      <c r="M8" s="4"/>
      <c r="N8" s="5"/>
      <c r="O8" s="4"/>
    </row>
    <row r="9" spans="1:15" ht="12.75">
      <c r="A9" s="18" t="s">
        <v>59</v>
      </c>
      <c r="B9" s="50"/>
      <c r="C9" s="27">
        <v>572082.63</v>
      </c>
      <c r="D9" s="5"/>
      <c r="E9" s="4"/>
      <c r="F9" s="14"/>
      <c r="G9" s="5"/>
      <c r="H9" s="26"/>
      <c r="I9" s="26"/>
      <c r="J9" s="5"/>
      <c r="K9" s="4"/>
      <c r="L9" s="5"/>
      <c r="M9" s="4"/>
      <c r="N9" s="5"/>
      <c r="O9" s="4"/>
    </row>
    <row r="10" spans="1:15" ht="12.75">
      <c r="A10" s="18" t="s">
        <v>60</v>
      </c>
      <c r="B10" s="50"/>
      <c r="C10" s="27">
        <v>39990</v>
      </c>
      <c r="D10" s="5"/>
      <c r="E10" s="4"/>
      <c r="F10" s="14"/>
      <c r="G10" s="5"/>
      <c r="H10" s="26"/>
      <c r="I10" s="26"/>
      <c r="J10" s="5"/>
      <c r="K10" s="4"/>
      <c r="L10" s="5"/>
      <c r="M10" s="4"/>
      <c r="N10" s="5"/>
      <c r="O10" s="4"/>
    </row>
    <row r="11" spans="1:15" ht="12.75">
      <c r="A11" s="18" t="s">
        <v>61</v>
      </c>
      <c r="B11" s="50">
        <v>9000</v>
      </c>
      <c r="C11" s="27">
        <v>9000</v>
      </c>
      <c r="D11" s="5"/>
      <c r="E11" s="4"/>
      <c r="F11" s="14"/>
      <c r="G11" s="5"/>
      <c r="H11" s="26"/>
      <c r="I11" s="26"/>
      <c r="J11" s="5"/>
      <c r="K11" s="4"/>
      <c r="L11" s="5"/>
      <c r="M11" s="4"/>
      <c r="N11" s="5"/>
      <c r="O11" s="4"/>
    </row>
    <row r="12" spans="1:15" ht="12.75">
      <c r="A12" s="18" t="s">
        <v>62</v>
      </c>
      <c r="B12" s="50">
        <f>211000*12</f>
        <v>2532000</v>
      </c>
      <c r="C12" s="27">
        <v>2532000</v>
      </c>
      <c r="D12" s="5"/>
      <c r="E12" s="4"/>
      <c r="F12" s="14"/>
      <c r="G12" s="5"/>
      <c r="H12" s="26"/>
      <c r="I12" s="26"/>
      <c r="J12" s="5"/>
      <c r="K12" s="4"/>
      <c r="L12" s="5"/>
      <c r="M12" s="4"/>
      <c r="N12" s="5"/>
      <c r="O12" s="4"/>
    </row>
    <row r="13" spans="1:15" ht="12.75">
      <c r="A13" s="18" t="s">
        <v>63</v>
      </c>
      <c r="B13" s="50">
        <f>65000*12</f>
        <v>780000</v>
      </c>
      <c r="C13" s="27">
        <v>780000</v>
      </c>
      <c r="D13" s="5"/>
      <c r="E13" s="4"/>
      <c r="F13" s="14"/>
      <c r="G13" s="5"/>
      <c r="H13" s="26"/>
      <c r="I13" s="26"/>
      <c r="J13" s="5"/>
      <c r="K13" s="4"/>
      <c r="L13" s="5"/>
      <c r="M13" s="4"/>
      <c r="N13" s="5"/>
      <c r="O13" s="4"/>
    </row>
    <row r="14" spans="1:15" ht="12.75">
      <c r="A14" s="18" t="s">
        <v>64</v>
      </c>
      <c r="B14" s="70">
        <f>9637.43*12</f>
        <v>115649.16</v>
      </c>
      <c r="C14" s="27"/>
      <c r="D14" s="5"/>
      <c r="E14" s="4"/>
      <c r="F14" s="14"/>
      <c r="G14" s="5"/>
      <c r="H14" s="26"/>
      <c r="I14" s="26"/>
      <c r="J14" s="5"/>
      <c r="K14" s="4"/>
      <c r="L14" s="5"/>
      <c r="M14" s="4"/>
      <c r="N14" s="5"/>
      <c r="O14" s="4"/>
    </row>
    <row r="15" spans="1:15" ht="12.75">
      <c r="A15" s="18" t="s">
        <v>65</v>
      </c>
      <c r="B15" s="50">
        <f>201690/3*4</f>
        <v>268920</v>
      </c>
      <c r="C15" s="27">
        <v>268920</v>
      </c>
      <c r="D15" s="5"/>
      <c r="E15" s="4"/>
      <c r="F15" s="14"/>
      <c r="G15" s="5"/>
      <c r="H15" s="26"/>
      <c r="I15" s="26"/>
      <c r="J15" s="5"/>
      <c r="K15" s="4"/>
      <c r="L15" s="5"/>
      <c r="M15" s="4"/>
      <c r="N15" s="5"/>
      <c r="O15" s="4"/>
    </row>
    <row r="16" spans="1:15" ht="12.75">
      <c r="A16" s="18" t="s">
        <v>66</v>
      </c>
      <c r="B16" s="70">
        <f>124134.6*12</f>
        <v>1489615.2000000002</v>
      </c>
      <c r="C16" s="27">
        <v>1613749</v>
      </c>
      <c r="D16" s="5"/>
      <c r="E16" s="4"/>
      <c r="F16" s="14"/>
      <c r="G16" s="5"/>
      <c r="H16" s="26"/>
      <c r="I16" s="26"/>
      <c r="J16" s="5"/>
      <c r="K16" s="4"/>
      <c r="L16" s="5"/>
      <c r="M16" s="4"/>
      <c r="N16" s="5"/>
      <c r="O16" s="4"/>
    </row>
    <row r="17" spans="1:15" ht="12.75">
      <c r="A17" s="18" t="s">
        <v>67</v>
      </c>
      <c r="B17" s="50">
        <f>8800*12</f>
        <v>105600</v>
      </c>
      <c r="C17" s="27">
        <v>158180</v>
      </c>
      <c r="D17" s="5"/>
      <c r="E17" s="4"/>
      <c r="F17" s="14"/>
      <c r="G17" s="5"/>
      <c r="H17" s="26"/>
      <c r="I17" s="26"/>
      <c r="J17" s="5"/>
      <c r="K17" s="4"/>
      <c r="L17" s="5"/>
      <c r="M17" s="4"/>
      <c r="N17" s="5"/>
      <c r="O17" s="4"/>
    </row>
    <row r="18" spans="1:15" ht="12.75">
      <c r="A18" s="18" t="s">
        <v>68</v>
      </c>
      <c r="B18" s="50">
        <f>117553+381868</f>
        <v>499421</v>
      </c>
      <c r="C18" s="27">
        <v>1228309.09</v>
      </c>
      <c r="D18" s="5"/>
      <c r="E18" s="4"/>
      <c r="F18" s="14"/>
      <c r="G18" s="5"/>
      <c r="H18" s="26"/>
      <c r="I18" s="26"/>
      <c r="J18" s="5"/>
      <c r="K18" s="4"/>
      <c r="L18" s="5"/>
      <c r="M18" s="4"/>
      <c r="N18" s="5"/>
      <c r="O18" s="4"/>
    </row>
    <row r="19" spans="1:15" ht="12.75">
      <c r="A19" s="18" t="s">
        <v>69</v>
      </c>
      <c r="B19" s="50">
        <v>600000</v>
      </c>
      <c r="C19" s="27">
        <v>688801.48</v>
      </c>
      <c r="D19" s="5"/>
      <c r="E19" s="4"/>
      <c r="F19" s="14"/>
      <c r="G19" s="5"/>
      <c r="H19" s="26"/>
      <c r="I19" s="26"/>
      <c r="J19" s="5"/>
      <c r="K19" s="4"/>
      <c r="L19" s="5"/>
      <c r="M19" s="4"/>
      <c r="N19" s="5"/>
      <c r="O19" s="4"/>
    </row>
    <row r="20" spans="1:15" ht="12.75">
      <c r="A20" s="18" t="s">
        <v>70</v>
      </c>
      <c r="B20" s="50">
        <f>(113579+31815)*12</f>
        <v>1744728</v>
      </c>
      <c r="C20" s="27">
        <f>1373991.2+381780</f>
        <v>1755771.2</v>
      </c>
      <c r="D20" s="5"/>
      <c r="E20" s="4"/>
      <c r="F20" s="14"/>
      <c r="G20" s="5"/>
      <c r="H20" s="26"/>
      <c r="I20" s="26"/>
      <c r="J20" s="5"/>
      <c r="K20" s="4"/>
      <c r="L20" s="5"/>
      <c r="M20" s="4"/>
      <c r="N20" s="5"/>
      <c r="O20" s="4"/>
    </row>
    <row r="21" spans="1:15" ht="12.75">
      <c r="A21" s="18" t="s">
        <v>71</v>
      </c>
      <c r="B21" s="50">
        <v>297725</v>
      </c>
      <c r="C21" s="27">
        <v>297724.72</v>
      </c>
      <c r="D21" s="5"/>
      <c r="E21" s="4"/>
      <c r="F21" s="14"/>
      <c r="G21" s="5"/>
      <c r="H21" s="26"/>
      <c r="I21" s="26"/>
      <c r="J21" s="5"/>
      <c r="K21" s="4"/>
      <c r="L21" s="5"/>
      <c r="M21" s="4"/>
      <c r="N21" s="5"/>
      <c r="O21" s="4"/>
    </row>
    <row r="22" spans="1:15" ht="12.75">
      <c r="A22" s="18" t="s">
        <v>72</v>
      </c>
      <c r="B22" s="50">
        <v>51100</v>
      </c>
      <c r="C22" s="27">
        <f>10360+4167.4+4000+13640+10640+14640</f>
        <v>57447.4</v>
      </c>
      <c r="D22" s="5"/>
      <c r="E22" s="4"/>
      <c r="F22" s="14"/>
      <c r="G22" s="5"/>
      <c r="H22" s="26"/>
      <c r="I22" s="26"/>
      <c r="J22" s="5"/>
      <c r="K22" s="4"/>
      <c r="L22" s="5"/>
      <c r="M22" s="4"/>
      <c r="N22" s="5"/>
      <c r="O22" s="4"/>
    </row>
    <row r="23" spans="1:15" ht="12.75">
      <c r="A23" s="18" t="s">
        <v>73</v>
      </c>
      <c r="B23" s="50">
        <v>49378</v>
      </c>
      <c r="C23" s="27">
        <v>84117.21</v>
      </c>
      <c r="D23" s="5"/>
      <c r="E23" s="4"/>
      <c r="F23" s="14"/>
      <c r="G23" s="5"/>
      <c r="H23" s="26"/>
      <c r="I23" s="26"/>
      <c r="J23" s="5"/>
      <c r="K23" s="4"/>
      <c r="L23" s="5"/>
      <c r="M23" s="4"/>
      <c r="N23" s="5"/>
      <c r="O23" s="4"/>
    </row>
    <row r="24" spans="1:15" ht="12.75">
      <c r="A24" s="18" t="s">
        <v>77</v>
      </c>
      <c r="B24" s="50">
        <v>20000</v>
      </c>
      <c r="C24" s="27"/>
      <c r="D24" s="5"/>
      <c r="E24" s="4"/>
      <c r="F24" s="14"/>
      <c r="G24" s="5"/>
      <c r="H24" s="26"/>
      <c r="I24" s="26"/>
      <c r="J24" s="5"/>
      <c r="K24" s="4"/>
      <c r="L24" s="5"/>
      <c r="M24" s="4"/>
      <c r="N24" s="5"/>
      <c r="O24" s="4"/>
    </row>
    <row r="25" spans="1:15" ht="12.75">
      <c r="A25" s="18" t="s">
        <v>88</v>
      </c>
      <c r="B25" s="50"/>
      <c r="C25" s="27">
        <v>30000</v>
      </c>
      <c r="D25" s="5"/>
      <c r="E25" s="4"/>
      <c r="F25" s="14"/>
      <c r="G25" s="5"/>
      <c r="H25" s="26"/>
      <c r="I25" s="26"/>
      <c r="J25" s="5"/>
      <c r="K25" s="4"/>
      <c r="L25" s="5"/>
      <c r="M25" s="4"/>
      <c r="N25" s="5"/>
      <c r="O25" s="4"/>
    </row>
    <row r="26" spans="1:15" ht="12.75">
      <c r="A26" s="18" t="s">
        <v>89</v>
      </c>
      <c r="B26" s="50"/>
      <c r="C26" s="27">
        <f>2850+5000+2500</f>
        <v>10350</v>
      </c>
      <c r="D26" s="5"/>
      <c r="E26" s="4"/>
      <c r="F26" s="14"/>
      <c r="G26" s="5"/>
      <c r="H26" s="26"/>
      <c r="I26" s="26"/>
      <c r="J26" s="5"/>
      <c r="K26" s="4"/>
      <c r="L26" s="5"/>
      <c r="M26" s="4"/>
      <c r="N26" s="5"/>
      <c r="O26" s="4"/>
    </row>
    <row r="27" spans="1:15" ht="12.75">
      <c r="A27" s="18" t="s">
        <v>90</v>
      </c>
      <c r="B27" s="50"/>
      <c r="C27" s="27">
        <f>50000+40000+40000+10000+36000+50000+30000+20000+40000+40000</f>
        <v>356000</v>
      </c>
      <c r="D27" s="5"/>
      <c r="E27" s="4"/>
      <c r="F27" s="14"/>
      <c r="G27" s="5"/>
      <c r="H27" s="26"/>
      <c r="I27" s="26"/>
      <c r="J27" s="5"/>
      <c r="K27" s="4"/>
      <c r="L27" s="5"/>
      <c r="M27" s="4"/>
      <c r="N27" s="5"/>
      <c r="O27" s="4"/>
    </row>
    <row r="28" spans="1:15" ht="12.75">
      <c r="A28" s="18" t="s">
        <v>91</v>
      </c>
      <c r="B28" s="50"/>
      <c r="C28" s="27">
        <f>1075+996</f>
        <v>2071</v>
      </c>
      <c r="D28" s="5"/>
      <c r="E28" s="4"/>
      <c r="F28" s="14"/>
      <c r="G28" s="5"/>
      <c r="H28" s="26"/>
      <c r="I28" s="26"/>
      <c r="J28" s="5"/>
      <c r="K28" s="4"/>
      <c r="L28" s="5"/>
      <c r="M28" s="4"/>
      <c r="N28" s="5"/>
      <c r="O28" s="4"/>
    </row>
    <row r="29" spans="1:15" ht="12.75">
      <c r="A29" s="18" t="s">
        <v>92</v>
      </c>
      <c r="B29" s="50"/>
      <c r="C29" s="27">
        <v>14400</v>
      </c>
      <c r="D29" s="5"/>
      <c r="E29" s="4"/>
      <c r="F29" s="14"/>
      <c r="G29" s="5"/>
      <c r="H29" s="26"/>
      <c r="I29" s="26"/>
      <c r="J29" s="5"/>
      <c r="K29" s="4"/>
      <c r="L29" s="5"/>
      <c r="M29" s="4"/>
      <c r="N29" s="5"/>
      <c r="O29" s="4"/>
    </row>
    <row r="30" spans="1:15" ht="12.75">
      <c r="A30" s="18" t="s">
        <v>93</v>
      </c>
      <c r="B30" s="50"/>
      <c r="C30" s="27">
        <v>95970</v>
      </c>
      <c r="D30" s="5"/>
      <c r="E30" s="4"/>
      <c r="F30" s="14"/>
      <c r="G30" s="5"/>
      <c r="H30" s="26"/>
      <c r="I30" s="26"/>
      <c r="J30" s="5"/>
      <c r="K30" s="4"/>
      <c r="L30" s="5"/>
      <c r="M30" s="4"/>
      <c r="N30" s="5"/>
      <c r="O30" s="4"/>
    </row>
    <row r="31" spans="1:15" ht="12.75">
      <c r="A31" s="18" t="s">
        <v>94</v>
      </c>
      <c r="B31" s="50"/>
      <c r="C31" s="27">
        <v>36816</v>
      </c>
      <c r="D31" s="5"/>
      <c r="E31" s="4"/>
      <c r="F31" s="14"/>
      <c r="G31" s="5"/>
      <c r="H31" s="26"/>
      <c r="I31" s="26"/>
      <c r="J31" s="5"/>
      <c r="K31" s="4"/>
      <c r="L31" s="5"/>
      <c r="M31" s="4"/>
      <c r="N31" s="5"/>
      <c r="O31" s="4"/>
    </row>
    <row r="32" spans="1:15" ht="12.75">
      <c r="A32" s="18" t="s">
        <v>95</v>
      </c>
      <c r="B32" s="50"/>
      <c r="C32" s="27">
        <v>6136.75</v>
      </c>
      <c r="D32" s="5"/>
      <c r="E32" s="4"/>
      <c r="F32" s="14"/>
      <c r="G32" s="5"/>
      <c r="H32" s="26"/>
      <c r="I32" s="26"/>
      <c r="J32" s="5"/>
      <c r="K32" s="4"/>
      <c r="L32" s="5"/>
      <c r="M32" s="4"/>
      <c r="N32" s="5"/>
      <c r="O32" s="4"/>
    </row>
    <row r="33" spans="1:15" ht="12.75">
      <c r="A33" s="18" t="s">
        <v>96</v>
      </c>
      <c r="B33" s="50"/>
      <c r="C33" s="27">
        <f>29480+3000+1490</f>
        <v>33970</v>
      </c>
      <c r="D33" s="5"/>
      <c r="E33" s="4"/>
      <c r="F33" s="14"/>
      <c r="G33" s="5"/>
      <c r="H33" s="26"/>
      <c r="I33" s="26"/>
      <c r="J33" s="5"/>
      <c r="K33" s="4"/>
      <c r="L33" s="5"/>
      <c r="M33" s="4"/>
      <c r="N33" s="5"/>
      <c r="O33" s="4"/>
    </row>
    <row r="34" spans="1:15" ht="12.75">
      <c r="A34" s="20" t="s">
        <v>57</v>
      </c>
      <c r="B34" s="70">
        <v>486000</v>
      </c>
      <c r="C34" s="35">
        <v>219179</v>
      </c>
      <c r="D34" s="5"/>
      <c r="E34" s="4"/>
      <c r="F34" s="14"/>
      <c r="G34" s="5"/>
      <c r="H34" s="26"/>
      <c r="I34" s="26"/>
      <c r="J34" s="5"/>
      <c r="K34" s="4"/>
      <c r="L34" s="5"/>
      <c r="M34" s="4"/>
      <c r="N34" s="5"/>
      <c r="O34" s="4"/>
    </row>
    <row r="35" spans="1:15" ht="12.75">
      <c r="A35" s="72"/>
      <c r="B35" s="37"/>
      <c r="C35" s="37"/>
      <c r="D35" s="5"/>
      <c r="E35" s="4"/>
      <c r="F35" s="14"/>
      <c r="G35" s="5"/>
      <c r="H35" s="26"/>
      <c r="I35" s="26"/>
      <c r="J35" s="5"/>
      <c r="K35" s="4"/>
      <c r="L35" s="5"/>
      <c r="M35" s="4"/>
      <c r="N35" s="5"/>
      <c r="O35" s="4"/>
    </row>
    <row r="36" spans="1:15" ht="12.75">
      <c r="A36" s="76" t="s">
        <v>44</v>
      </c>
      <c r="B36" s="65"/>
      <c r="C36" s="37"/>
      <c r="D36" s="5"/>
      <c r="E36" s="4"/>
      <c r="F36" s="5"/>
      <c r="G36" s="5"/>
      <c r="H36" s="26"/>
      <c r="I36" s="26"/>
      <c r="J36" s="5"/>
      <c r="K36" s="4"/>
      <c r="L36" s="5"/>
      <c r="M36" s="4"/>
      <c r="N36" s="5"/>
      <c r="O36" s="4"/>
    </row>
    <row r="37" spans="1:15" ht="12.75">
      <c r="A37" s="78"/>
      <c r="B37" s="43"/>
      <c r="C37" s="37"/>
      <c r="D37" s="4"/>
      <c r="E37" s="4"/>
      <c r="F37" s="4"/>
      <c r="G37" s="5"/>
      <c r="H37" s="26"/>
      <c r="I37" s="26"/>
      <c r="J37" s="5"/>
      <c r="K37" s="4"/>
      <c r="L37" s="5"/>
      <c r="M37" s="4"/>
      <c r="N37" s="5"/>
      <c r="O37" s="4"/>
    </row>
    <row r="38" spans="1:15" ht="12.75">
      <c r="A38" s="78"/>
      <c r="B38" s="30"/>
      <c r="C38" s="30"/>
      <c r="D38" s="5"/>
      <c r="E38" s="4"/>
      <c r="F38" s="5"/>
      <c r="G38" s="5"/>
      <c r="H38" s="26"/>
      <c r="I38" s="26"/>
      <c r="J38" s="5"/>
      <c r="K38" s="4"/>
      <c r="L38" s="5"/>
      <c r="M38" s="4"/>
      <c r="N38" s="5"/>
      <c r="O38" s="4"/>
    </row>
    <row r="39" spans="1:15" ht="12.75">
      <c r="A39" s="48"/>
      <c r="B39" s="43"/>
      <c r="C39" s="37"/>
      <c r="D39" s="4"/>
      <c r="E39" s="4"/>
      <c r="F39" s="4"/>
      <c r="G39" s="5"/>
      <c r="H39" s="26"/>
      <c r="I39" s="26"/>
      <c r="J39" s="5"/>
      <c r="K39" s="4"/>
      <c r="L39" s="5"/>
      <c r="M39" s="4"/>
      <c r="N39" s="5"/>
      <c r="O39" s="4"/>
    </row>
    <row r="40" spans="1:15" ht="12.75">
      <c r="A40" s="48"/>
      <c r="B40" s="5"/>
      <c r="C40" s="37"/>
      <c r="D40" s="4"/>
      <c r="E40" s="4"/>
      <c r="F40" s="4"/>
      <c r="G40" s="5"/>
      <c r="H40" s="26"/>
      <c r="I40" s="26"/>
      <c r="J40" s="5"/>
      <c r="K40" s="4"/>
      <c r="L40" s="5"/>
      <c r="M40" s="4"/>
      <c r="N40" s="5"/>
      <c r="O40" s="4"/>
    </row>
    <row r="41" spans="1:15" ht="12.75">
      <c r="A41" s="48"/>
      <c r="B41" s="5"/>
      <c r="C41" s="37"/>
      <c r="D41" s="4"/>
      <c r="E41" s="4"/>
      <c r="F41" s="4"/>
      <c r="G41" s="5"/>
      <c r="H41" s="26"/>
      <c r="I41" s="26"/>
      <c r="J41" s="5"/>
      <c r="K41" s="4"/>
      <c r="L41" s="5"/>
      <c r="M41" s="4"/>
      <c r="N41" s="5"/>
      <c r="O41" s="4"/>
    </row>
    <row r="42" spans="1:15" ht="12.75">
      <c r="A42" s="48"/>
      <c r="B42" s="5"/>
      <c r="C42" s="37"/>
      <c r="D42" s="4"/>
      <c r="E42" s="4"/>
      <c r="F42" s="4"/>
      <c r="G42" s="5"/>
      <c r="H42" s="5"/>
      <c r="I42" s="5"/>
      <c r="J42" s="5"/>
      <c r="K42" s="4"/>
      <c r="L42" s="5"/>
      <c r="M42" s="4"/>
      <c r="N42" s="5"/>
      <c r="O42" s="4"/>
    </row>
    <row r="43" spans="1:15" ht="12.75">
      <c r="A43" s="48"/>
      <c r="B43" s="5"/>
      <c r="C43" s="37"/>
      <c r="D43" s="4"/>
      <c r="E43" s="4"/>
      <c r="F43" s="4"/>
      <c r="G43" s="5"/>
      <c r="H43" s="5"/>
      <c r="I43" s="5"/>
      <c r="J43" s="5"/>
      <c r="K43" s="4"/>
      <c r="L43" s="5"/>
      <c r="M43" s="4"/>
      <c r="N43" s="5"/>
      <c r="O43" s="4"/>
    </row>
    <row r="44" spans="1:15" ht="12.75">
      <c r="A44" s="48"/>
      <c r="B44" s="5"/>
      <c r="C44" s="37"/>
      <c r="D44" s="4"/>
      <c r="E44" s="5"/>
      <c r="F44" s="5"/>
      <c r="G44" s="5"/>
      <c r="H44" s="21"/>
      <c r="I44" s="21"/>
      <c r="J44" s="5"/>
      <c r="K44" s="4"/>
      <c r="L44" s="5"/>
      <c r="M44" s="4"/>
      <c r="N44" s="5"/>
      <c r="O44" s="4"/>
    </row>
    <row r="45" spans="1:15" ht="12.75">
      <c r="A45" s="79"/>
      <c r="B45" s="5"/>
      <c r="C45" s="4"/>
      <c r="D45" s="4"/>
      <c r="F45" s="14"/>
      <c r="G45" s="5"/>
      <c r="H45" s="5"/>
      <c r="I45" s="5"/>
      <c r="J45" s="5"/>
      <c r="K45" s="4"/>
      <c r="L45" s="5"/>
      <c r="M45" s="4"/>
      <c r="N45" s="5"/>
      <c r="O45" s="4"/>
    </row>
    <row r="46" spans="1:15" ht="12.75">
      <c r="A46" s="49"/>
      <c r="B46" s="4"/>
      <c r="C46" s="4"/>
      <c r="D46" s="4"/>
      <c r="F46" s="14"/>
      <c r="G46" s="5"/>
      <c r="H46" s="5"/>
      <c r="I46" s="5"/>
      <c r="J46" s="5"/>
      <c r="K46" s="4"/>
      <c r="L46" s="5"/>
      <c r="M46" s="4"/>
      <c r="N46" s="5"/>
      <c r="O46" s="4"/>
    </row>
    <row r="47" spans="1:15" ht="12.75">
      <c r="A47" s="48"/>
      <c r="B47" s="5"/>
      <c r="C47" s="30"/>
      <c r="D47" s="4"/>
      <c r="F47" s="14"/>
      <c r="G47" s="5"/>
      <c r="H47" s="5"/>
      <c r="I47" s="5"/>
      <c r="J47" s="5"/>
      <c r="K47" s="4"/>
      <c r="L47" s="5"/>
      <c r="M47" s="4"/>
      <c r="N47" s="5"/>
      <c r="O47" s="4"/>
    </row>
    <row r="48" spans="1:15" ht="12.75">
      <c r="A48" s="48"/>
      <c r="B48" s="5"/>
      <c r="C48" s="5"/>
      <c r="D48" s="5"/>
      <c r="F48" s="14"/>
      <c r="G48" s="5"/>
      <c r="H48" s="5"/>
      <c r="I48" s="5"/>
      <c r="J48" s="5"/>
      <c r="K48" s="4"/>
      <c r="L48" s="5"/>
      <c r="M48" s="4"/>
      <c r="N48" s="5"/>
      <c r="O48" s="4"/>
    </row>
    <row r="49" spans="1:15" ht="12.75">
      <c r="A49" s="48"/>
      <c r="B49" s="5"/>
      <c r="C49" s="37"/>
      <c r="D49" s="37"/>
      <c r="F49" s="14"/>
      <c r="G49" s="5"/>
      <c r="H49" s="5"/>
      <c r="I49" s="5"/>
      <c r="J49" s="5"/>
      <c r="K49" s="4"/>
      <c r="L49" s="5"/>
      <c r="M49" s="4"/>
      <c r="N49" s="5"/>
      <c r="O49" s="4"/>
    </row>
    <row r="50" spans="1:15" ht="12.75">
      <c r="A50" s="48"/>
      <c r="B50" s="5"/>
      <c r="C50" s="30"/>
      <c r="D50" s="30"/>
      <c r="F50" s="14"/>
      <c r="G50" s="5"/>
      <c r="H50" s="5"/>
      <c r="I50" s="5"/>
      <c r="J50" s="5"/>
      <c r="K50" s="4"/>
      <c r="L50" s="5"/>
      <c r="M50" s="4"/>
      <c r="N50" s="5"/>
      <c r="O50" s="4"/>
    </row>
    <row r="51" spans="1:15" ht="12.75">
      <c r="A51" s="37"/>
      <c r="B51" s="5"/>
      <c r="C51" s="4"/>
      <c r="D51" s="4"/>
      <c r="F51" s="14"/>
      <c r="G51" s="5"/>
      <c r="H51" s="5"/>
      <c r="I51" s="5"/>
      <c r="J51" s="5"/>
      <c r="K51" s="4"/>
      <c r="L51" s="5"/>
      <c r="M51" s="4"/>
      <c r="N51" s="5"/>
      <c r="O51" s="4"/>
    </row>
    <row r="52" spans="1:15" ht="12.75">
      <c r="A52" s="48"/>
      <c r="B52" s="5"/>
      <c r="C52" s="5"/>
      <c r="D52" s="5"/>
      <c r="F52" s="14"/>
      <c r="G52" s="5"/>
      <c r="H52" s="5"/>
      <c r="I52" s="5"/>
      <c r="J52" s="5"/>
      <c r="K52" s="4"/>
      <c r="L52" s="5"/>
      <c r="M52" s="4"/>
      <c r="N52" s="5"/>
      <c r="O52" s="4"/>
    </row>
    <row r="53" spans="1:15" ht="12.75">
      <c r="A53" s="4"/>
      <c r="B53" s="44"/>
      <c r="C53" s="5"/>
      <c r="D53" s="5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49"/>
      <c r="B54" s="43"/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s="49"/>
      <c r="B55" s="30"/>
      <c r="C55" s="5"/>
      <c r="D55" s="4"/>
      <c r="E55" s="5"/>
      <c r="F55" s="28"/>
      <c r="G55" s="4"/>
      <c r="H55" s="4"/>
      <c r="I55" s="4"/>
      <c r="J55" s="4"/>
      <c r="K55" s="4"/>
      <c r="L55" s="4"/>
      <c r="M55" s="4"/>
      <c r="N55" s="4"/>
      <c r="O55" s="4"/>
    </row>
    <row r="56" spans="2:15" ht="12.75">
      <c r="B56" s="30"/>
      <c r="C56" s="5"/>
      <c r="D56" s="37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56"/>
      <c r="B57" s="30"/>
      <c r="C57" s="5"/>
      <c r="D57" s="4"/>
      <c r="E57" s="5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A58" s="49"/>
      <c r="B58" s="30"/>
      <c r="C58" s="5"/>
      <c r="D58" s="4"/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49"/>
      <c r="B59" s="30"/>
      <c r="C59" s="5"/>
      <c r="D59" s="5"/>
      <c r="E59" s="5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4"/>
      <c r="B60" s="30"/>
      <c r="C60" s="5"/>
      <c r="D60" s="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A61" s="9"/>
      <c r="B61" s="30"/>
      <c r="C61" s="5"/>
      <c r="D61" s="10"/>
      <c r="E61" s="4"/>
      <c r="F61" s="28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A62" s="9"/>
      <c r="B62" s="58"/>
      <c r="C62" s="59"/>
      <c r="D62" s="60"/>
      <c r="E62" s="5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>
      <c r="A63" s="61"/>
      <c r="B63" s="45"/>
      <c r="C63" s="10"/>
      <c r="D63" s="4"/>
      <c r="E63" s="5"/>
      <c r="F63" s="14"/>
      <c r="G63" s="5"/>
      <c r="H63" s="4"/>
      <c r="I63" s="4"/>
      <c r="J63" s="4"/>
      <c r="K63" s="4"/>
      <c r="L63" s="4"/>
      <c r="M63" s="4"/>
      <c r="N63" s="4"/>
      <c r="O63" s="4"/>
    </row>
    <row r="64" spans="1:15" ht="12.75">
      <c r="A64" s="57"/>
      <c r="B64" s="58"/>
      <c r="C64" s="59"/>
      <c r="D64" s="60"/>
      <c r="E64" s="59"/>
      <c r="F64" s="14"/>
      <c r="G64" s="5"/>
      <c r="H64" s="4"/>
      <c r="I64" s="4"/>
      <c r="J64" s="4"/>
      <c r="K64" s="4"/>
      <c r="L64" s="4"/>
      <c r="M64" s="4"/>
      <c r="N64" s="4"/>
      <c r="O64" s="4"/>
    </row>
    <row r="65" spans="1:15" ht="12.75">
      <c r="A65" s="57"/>
      <c r="B65" s="58"/>
      <c r="C65" s="59"/>
      <c r="D65" s="60"/>
      <c r="E65" s="59"/>
      <c r="F65" s="14"/>
      <c r="G65" s="5"/>
      <c r="H65" s="4"/>
      <c r="I65" s="4"/>
      <c r="J65" s="4"/>
      <c r="K65" s="4"/>
      <c r="L65" s="4"/>
      <c r="M65" s="4"/>
      <c r="N65" s="4"/>
      <c r="O65" s="4"/>
    </row>
    <row r="66" spans="1:15" ht="12.75">
      <c r="A66" s="57"/>
      <c r="B66" s="58"/>
      <c r="C66" s="59"/>
      <c r="D66" s="60"/>
      <c r="E66" s="59"/>
      <c r="F66" s="14"/>
      <c r="G66" s="5"/>
      <c r="H66" s="4"/>
      <c r="I66" s="4"/>
      <c r="J66" s="4"/>
      <c r="K66" s="4"/>
      <c r="L66" s="4"/>
      <c r="M66" s="4"/>
      <c r="N66" s="4"/>
      <c r="O66" s="4"/>
    </row>
    <row r="67" spans="1:15" ht="12.75">
      <c r="A67" s="57"/>
      <c r="B67" s="58"/>
      <c r="C67" s="59"/>
      <c r="D67" s="60"/>
      <c r="E67" s="59"/>
      <c r="F67" s="14"/>
      <c r="G67" s="5"/>
      <c r="H67" s="4"/>
      <c r="I67" s="4"/>
      <c r="J67" s="4"/>
      <c r="K67" s="4"/>
      <c r="L67" s="4"/>
      <c r="M67" s="4"/>
      <c r="N67" s="4"/>
      <c r="O67" s="4"/>
    </row>
    <row r="68" spans="1:15" ht="12.75">
      <c r="A68" s="57"/>
      <c r="B68" s="58"/>
      <c r="C68" s="59"/>
      <c r="D68" s="60"/>
      <c r="E68" s="59"/>
      <c r="F68" s="14"/>
      <c r="G68" s="5"/>
      <c r="H68" s="4"/>
      <c r="I68" s="4"/>
      <c r="J68" s="4"/>
      <c r="K68" s="4"/>
      <c r="L68" s="4"/>
      <c r="M68" s="4"/>
      <c r="N68" s="4"/>
      <c r="O68" s="4"/>
    </row>
    <row r="69" spans="1:15" ht="12.75">
      <c r="A69" s="57"/>
      <c r="B69" s="58"/>
      <c r="C69" s="5"/>
      <c r="D69" s="4"/>
      <c r="E69" s="5"/>
      <c r="F69" s="14"/>
      <c r="G69" s="5"/>
      <c r="H69" s="4"/>
      <c r="I69" s="4"/>
      <c r="J69" s="4"/>
      <c r="K69" s="4"/>
      <c r="L69" s="4"/>
      <c r="M69" s="4"/>
      <c r="N69" s="4"/>
      <c r="O69" s="4"/>
    </row>
    <row r="70" spans="1:15" ht="12.75">
      <c r="A70" s="14"/>
      <c r="B70" s="30"/>
      <c r="C70" s="5"/>
      <c r="D70" s="4"/>
      <c r="E70" s="5"/>
      <c r="F70" s="14"/>
      <c r="G70" s="5"/>
      <c r="H70" s="4"/>
      <c r="I70" s="4"/>
      <c r="J70" s="4"/>
      <c r="K70" s="4"/>
      <c r="L70" s="4"/>
      <c r="M70" s="4"/>
      <c r="N70" s="4"/>
      <c r="O70" s="4"/>
    </row>
    <row r="71" spans="1:15" ht="12.75">
      <c r="A71" s="14"/>
      <c r="B71" s="30"/>
      <c r="C71" s="5"/>
      <c r="D71" s="4"/>
      <c r="E71" s="5"/>
      <c r="F71" s="14"/>
      <c r="G71" s="5"/>
      <c r="H71" s="4"/>
      <c r="I71" s="4"/>
      <c r="J71" s="4"/>
      <c r="K71" s="4"/>
      <c r="L71" s="4"/>
      <c r="M71" s="4"/>
      <c r="N71" s="4"/>
      <c r="O71" s="4"/>
    </row>
    <row r="72" spans="1:15" ht="12.75">
      <c r="A72" s="14"/>
      <c r="B72" s="30"/>
      <c r="C72" s="5"/>
      <c r="D72" s="4"/>
      <c r="E72" s="5"/>
      <c r="F72" s="14"/>
      <c r="G72" s="5"/>
      <c r="H72" s="4"/>
      <c r="I72" s="4"/>
      <c r="J72" s="4"/>
      <c r="K72" s="4"/>
      <c r="L72" s="4"/>
      <c r="M72" s="4"/>
      <c r="N72" s="4"/>
      <c r="O72" s="4"/>
    </row>
    <row r="73" spans="1:15" ht="12.75">
      <c r="A73" s="14"/>
      <c r="B73" s="10"/>
      <c r="C73" s="10"/>
      <c r="D73" s="9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>
      <c r="A74" s="41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>
      <c r="A75" s="7"/>
      <c r="B75" s="10"/>
      <c r="C75" s="9"/>
      <c r="D75" s="10"/>
      <c r="E75" s="5"/>
      <c r="F75" s="4"/>
      <c r="G75" s="14"/>
      <c r="H75" s="22"/>
      <c r="I75" s="22"/>
      <c r="J75" s="4"/>
      <c r="K75" s="4"/>
      <c r="L75" s="4"/>
      <c r="M75" s="4"/>
      <c r="N75" s="4"/>
      <c r="O75" s="4"/>
    </row>
    <row r="76" spans="1:15" ht="12.75">
      <c r="A76" s="9"/>
      <c r="B76" s="5"/>
      <c r="C76" s="4"/>
      <c r="D76" s="5"/>
      <c r="E76" s="4"/>
      <c r="F76" s="4"/>
      <c r="G76" s="5"/>
      <c r="H76" s="4"/>
      <c r="I76" s="4"/>
      <c r="J76" s="5"/>
      <c r="K76" s="4"/>
      <c r="L76" s="5"/>
      <c r="M76" s="4"/>
      <c r="N76" s="5"/>
      <c r="O76" s="4"/>
    </row>
    <row r="77" spans="1:15" ht="12.75">
      <c r="A77" s="7"/>
      <c r="B77" s="5"/>
      <c r="C77" s="4"/>
      <c r="D77" s="14"/>
      <c r="E77" s="4"/>
      <c r="F77" s="4"/>
      <c r="G77" s="5"/>
      <c r="H77" s="5"/>
      <c r="I77" s="5"/>
      <c r="J77" s="5"/>
      <c r="K77" s="4"/>
      <c r="L77" s="5"/>
      <c r="M77" s="4"/>
      <c r="N77" s="5"/>
      <c r="O77" s="4"/>
    </row>
    <row r="78" spans="1:15" ht="12.75">
      <c r="A78" s="7"/>
      <c r="B78" s="42"/>
      <c r="C78" s="4"/>
      <c r="D78" s="4"/>
      <c r="E78" s="4"/>
      <c r="F78" s="4"/>
      <c r="G78" s="5"/>
      <c r="H78" s="5"/>
      <c r="I78" s="5"/>
      <c r="J78" s="5"/>
      <c r="K78" s="4"/>
      <c r="L78" s="5"/>
      <c r="M78" s="4"/>
      <c r="N78" s="5"/>
      <c r="O78" s="4"/>
    </row>
    <row r="79" spans="1:15" ht="12.75">
      <c r="A79" s="29"/>
      <c r="B79" s="4"/>
      <c r="C79" s="4"/>
      <c r="D79" s="4"/>
      <c r="E79" s="4"/>
      <c r="F79" s="4"/>
      <c r="G79" s="4"/>
      <c r="H79" s="7"/>
      <c r="I79" s="7"/>
      <c r="J79" s="4"/>
      <c r="K79" s="4"/>
      <c r="L79" s="4"/>
      <c r="M79" s="4"/>
      <c r="N79" s="4"/>
      <c r="O79" s="4"/>
    </row>
    <row r="80" spans="1:15" ht="12.75">
      <c r="A80" s="29"/>
      <c r="B80" s="4"/>
      <c r="C80" s="4"/>
      <c r="D80" s="4"/>
      <c r="E80" s="4"/>
      <c r="F80" s="4"/>
      <c r="G80" s="4"/>
      <c r="H80" s="7"/>
      <c r="I80" s="7"/>
      <c r="J80" s="4"/>
      <c r="K80" s="4"/>
      <c r="L80" s="4"/>
      <c r="M80" s="4"/>
      <c r="N80" s="4"/>
      <c r="O80" s="4"/>
    </row>
    <row r="81" spans="1:10" ht="12.75">
      <c r="A81" s="7"/>
      <c r="B81" s="10"/>
      <c r="C81" s="10"/>
      <c r="D81" s="10"/>
      <c r="E81" s="10"/>
      <c r="F81" s="10"/>
      <c r="G81" s="8"/>
      <c r="J81" s="2"/>
    </row>
    <row r="82" spans="1:4" ht="12.75">
      <c r="A82" s="41"/>
      <c r="B82" s="4"/>
      <c r="C82" s="4"/>
      <c r="D82" s="4"/>
    </row>
    <row r="83" spans="1:4" ht="12.75">
      <c r="A83" s="7"/>
      <c r="B83" s="4"/>
      <c r="C83" s="4"/>
      <c r="D83" s="4"/>
    </row>
    <row r="84" spans="1:7" ht="12.75">
      <c r="A84" s="7"/>
      <c r="B84" s="6"/>
      <c r="C84" s="4"/>
      <c r="D84" s="4"/>
      <c r="E84" s="4"/>
      <c r="F84" s="4"/>
      <c r="G84" s="3"/>
    </row>
    <row r="85" spans="1:4" ht="13.5">
      <c r="A85" s="46"/>
      <c r="B85" s="4"/>
      <c r="C85" s="4"/>
      <c r="D85" s="4"/>
    </row>
    <row r="86" spans="1:9" ht="12.75">
      <c r="A86" s="7"/>
      <c r="B86" s="36"/>
      <c r="C86" s="5"/>
      <c r="D86" s="4"/>
      <c r="E86" s="4"/>
      <c r="F86" s="4"/>
      <c r="G86" s="1"/>
      <c r="H86" s="23"/>
      <c r="I86" s="23"/>
    </row>
    <row r="87" spans="1:9" ht="12.75">
      <c r="A87" s="7"/>
      <c r="B87" s="14"/>
      <c r="C87" s="4"/>
      <c r="D87" s="37"/>
      <c r="E87" s="4"/>
      <c r="F87" s="5"/>
      <c r="G87" s="2"/>
      <c r="H87" s="23"/>
      <c r="I87" s="23"/>
    </row>
    <row r="88" spans="1:9" ht="12.75">
      <c r="A88" s="47"/>
      <c r="B88" s="14"/>
      <c r="C88" s="5"/>
      <c r="D88" s="37"/>
      <c r="E88" s="4"/>
      <c r="F88" s="4"/>
      <c r="H88" s="1"/>
      <c r="I88" s="1"/>
    </row>
    <row r="89" spans="1:9" ht="12.75">
      <c r="A89" s="29"/>
      <c r="B89" s="4"/>
      <c r="C89" s="4"/>
      <c r="D89" s="37"/>
      <c r="H89" s="1"/>
      <c r="I89" s="1"/>
    </row>
    <row r="90" spans="1:9" ht="12.75">
      <c r="A90" s="7"/>
      <c r="B90" s="4"/>
      <c r="C90" s="4"/>
      <c r="D90" s="37"/>
      <c r="H90" s="1"/>
      <c r="I90" s="1"/>
    </row>
    <row r="91" spans="1:9" ht="12.75">
      <c r="A91" s="29"/>
      <c r="B91" s="9"/>
      <c r="C91" s="4"/>
      <c r="D91" s="37"/>
      <c r="H91" s="1"/>
      <c r="I91" s="1"/>
    </row>
    <row r="92" spans="1:9" ht="12.75">
      <c r="A92" s="7"/>
      <c r="B92" s="9"/>
      <c r="C92" s="4"/>
      <c r="D92" s="37"/>
      <c r="H92" s="1"/>
      <c r="I92" s="1"/>
    </row>
    <row r="93" spans="1:9" ht="12.75">
      <c r="A93" s="7"/>
      <c r="B93" s="4"/>
      <c r="C93" s="5"/>
      <c r="D93" s="37"/>
      <c r="H93" s="1"/>
      <c r="I93" s="1"/>
    </row>
    <row r="94" spans="1:4" ht="12.75">
      <c r="A94" s="7"/>
      <c r="B94" s="4"/>
      <c r="C94" s="5"/>
      <c r="D94" s="37"/>
    </row>
    <row r="95" spans="1:7" ht="12.75">
      <c r="A95" s="7"/>
      <c r="B95" s="10"/>
      <c r="C95" s="5"/>
      <c r="D95" s="10"/>
      <c r="E95" s="31"/>
      <c r="F95" s="32"/>
      <c r="G95" s="33"/>
    </row>
    <row r="96" spans="1:4" ht="12.75">
      <c r="A96" s="41"/>
      <c r="B96" s="4"/>
      <c r="C96" s="4"/>
      <c r="D96" s="4"/>
    </row>
    <row r="97" spans="1:5" ht="12.75">
      <c r="A97" s="7"/>
      <c r="B97" s="4"/>
      <c r="C97" s="4"/>
      <c r="D97" s="4"/>
      <c r="E97" s="1"/>
    </row>
    <row r="98" spans="1:4" ht="12.75">
      <c r="A98" s="7"/>
      <c r="B98" s="4"/>
      <c r="C98" s="4"/>
      <c r="D98" s="4"/>
    </row>
    <row r="99" spans="1:4" ht="12.75">
      <c r="A99" s="7"/>
      <c r="B99" s="4"/>
      <c r="C99" s="4"/>
      <c r="D99" s="4"/>
    </row>
    <row r="100" spans="1:4" ht="12.75">
      <c r="A100" s="7"/>
      <c r="B100" s="4"/>
      <c r="C100" s="4"/>
      <c r="D100" s="4"/>
    </row>
    <row r="101" spans="1:4" ht="12.75">
      <c r="A101" s="7"/>
      <c r="B101" s="4"/>
      <c r="C101" s="4"/>
      <c r="D101" s="4"/>
    </row>
    <row r="102" spans="1:4" ht="12.75">
      <c r="A102" s="7"/>
      <c r="B102" s="4"/>
      <c r="C102" s="4"/>
      <c r="D102" s="4"/>
    </row>
    <row r="103" spans="1:4" ht="12.75">
      <c r="A103" s="7"/>
      <c r="B103" s="4"/>
      <c r="C103" s="4"/>
      <c r="D103" s="4"/>
    </row>
    <row r="104" spans="1:4" ht="12.75">
      <c r="A104" s="7"/>
      <c r="B104" s="4"/>
      <c r="C104" s="4"/>
      <c r="D104" s="4"/>
    </row>
    <row r="105" ht="12.75">
      <c r="A105" s="7"/>
    </row>
    <row r="106" ht="12.75">
      <c r="A106" s="12"/>
    </row>
  </sheetData>
  <sheetProtection/>
  <mergeCells count="1">
    <mergeCell ref="G5:I5"/>
  </mergeCells>
  <printOptions/>
  <pageMargins left="0.2362204724409449" right="0.2362204724409449" top="0.15748031496062992" bottom="0" header="0.31496062992125984" footer="0.31496062992125984"/>
  <pageSetup fitToHeight="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86.125" style="0" customWidth="1"/>
    <col min="2" max="2" width="10.625" style="0" bestFit="1" customWidth="1"/>
    <col min="3" max="3" width="11.50390625" style="0" customWidth="1"/>
    <col min="4" max="4" width="10.625" style="0" customWidth="1"/>
    <col min="6" max="6" width="13.125" style="0" customWidth="1"/>
    <col min="7" max="7" width="14.00390625" style="0" customWidth="1"/>
    <col min="8" max="8" width="11.125" style="0" customWidth="1"/>
    <col min="9" max="9" width="17.50390625" style="0" customWidth="1"/>
    <col min="10" max="10" width="27.125" style="0" bestFit="1" customWidth="1"/>
  </cols>
  <sheetData>
    <row r="1" spans="1:6" ht="13.5">
      <c r="A1" s="69" t="s">
        <v>103</v>
      </c>
      <c r="B1" s="62" t="s">
        <v>11</v>
      </c>
      <c r="C1" s="62"/>
      <c r="D1" s="62"/>
      <c r="E1" s="62"/>
      <c r="F1" s="62"/>
    </row>
    <row r="2" spans="1:7" ht="20.25">
      <c r="A2" s="11" t="s">
        <v>2</v>
      </c>
      <c r="B2" s="62" t="s">
        <v>12</v>
      </c>
      <c r="C2" s="62"/>
      <c r="D2" s="62"/>
      <c r="E2" s="62"/>
      <c r="F2" s="62"/>
      <c r="G2" s="1"/>
    </row>
    <row r="4" spans="3:15" ht="12.75">
      <c r="C4" s="4"/>
      <c r="D4" s="4"/>
      <c r="E4" s="4"/>
      <c r="F4" s="4"/>
      <c r="H4" s="15"/>
      <c r="I4" s="15"/>
      <c r="J4" s="4"/>
      <c r="K4" s="4"/>
      <c r="L4" s="4"/>
      <c r="M4" s="4"/>
      <c r="N4" s="4"/>
      <c r="O4" s="4"/>
    </row>
    <row r="5" spans="1:15" ht="24.75" customHeight="1">
      <c r="A5" s="16" t="s">
        <v>0</v>
      </c>
      <c r="B5" s="54" t="s">
        <v>82</v>
      </c>
      <c r="C5" s="18"/>
      <c r="D5" s="52"/>
      <c r="E5" s="6"/>
      <c r="F5" s="6"/>
      <c r="G5" s="106"/>
      <c r="H5" s="107"/>
      <c r="I5" s="107"/>
      <c r="J5" s="4"/>
      <c r="K5" s="4"/>
      <c r="L5" s="4"/>
      <c r="M5" s="4"/>
      <c r="N5" s="4"/>
      <c r="O5" s="4"/>
    </row>
    <row r="6" spans="1:15" ht="12.75">
      <c r="A6" s="55" t="s">
        <v>120</v>
      </c>
      <c r="B6" s="19"/>
      <c r="C6" s="13">
        <v>4706533</v>
      </c>
      <c r="D6" s="51"/>
      <c r="F6" s="14"/>
      <c r="G6" s="5"/>
      <c r="H6" s="5"/>
      <c r="I6" s="5"/>
      <c r="J6" s="5"/>
      <c r="K6" s="4"/>
      <c r="L6" s="5"/>
      <c r="M6" s="4"/>
      <c r="N6" s="5"/>
      <c r="O6" s="4"/>
    </row>
    <row r="7" spans="1:15" ht="12.75">
      <c r="A7" s="27" t="s">
        <v>121</v>
      </c>
      <c r="B7" s="18">
        <f>84400</f>
        <v>84400</v>
      </c>
      <c r="C7" s="13"/>
      <c r="D7" s="51"/>
      <c r="F7" s="14"/>
      <c r="G7" s="5"/>
      <c r="H7" s="5"/>
      <c r="I7" s="5"/>
      <c r="J7" s="5"/>
      <c r="K7" s="4"/>
      <c r="L7" s="5"/>
      <c r="M7" s="4"/>
      <c r="N7" s="5"/>
      <c r="O7" s="4"/>
    </row>
    <row r="8" spans="1:15" ht="12.75">
      <c r="A8" s="18" t="s">
        <v>122</v>
      </c>
      <c r="B8" s="18">
        <v>41799</v>
      </c>
      <c r="C8" s="13"/>
      <c r="D8" s="51"/>
      <c r="F8" s="14"/>
      <c r="G8" s="5"/>
      <c r="H8" s="5"/>
      <c r="I8" s="5"/>
      <c r="J8" s="5"/>
      <c r="K8" s="4"/>
      <c r="L8" s="5"/>
      <c r="M8" s="4"/>
      <c r="N8" s="5"/>
      <c r="O8" s="4"/>
    </row>
    <row r="9" spans="1:15" ht="12.75">
      <c r="A9" s="18" t="s">
        <v>123</v>
      </c>
      <c r="B9" s="18">
        <v>10672</v>
      </c>
      <c r="C9" s="13"/>
      <c r="D9" s="51"/>
      <c r="F9" s="14"/>
      <c r="G9" s="5"/>
      <c r="H9" s="5"/>
      <c r="I9" s="5"/>
      <c r="J9" s="5"/>
      <c r="K9" s="4"/>
      <c r="L9" s="5"/>
      <c r="M9" s="4"/>
      <c r="N9" s="5"/>
      <c r="O9" s="4"/>
    </row>
    <row r="10" spans="1:15" ht="12.75">
      <c r="A10" s="18" t="s">
        <v>124</v>
      </c>
      <c r="B10" s="18">
        <v>249837</v>
      </c>
      <c r="C10" s="13"/>
      <c r="D10" s="51"/>
      <c r="F10" s="14"/>
      <c r="G10" s="5"/>
      <c r="H10" s="5"/>
      <c r="I10" s="5"/>
      <c r="J10" s="5"/>
      <c r="K10" s="4"/>
      <c r="L10" s="5"/>
      <c r="M10" s="4"/>
      <c r="N10" s="5"/>
      <c r="O10" s="4"/>
    </row>
    <row r="11" spans="1:15" ht="12.75">
      <c r="A11" s="20" t="s">
        <v>125</v>
      </c>
      <c r="B11" s="17">
        <f>SUM(B7:B10)</f>
        <v>386708</v>
      </c>
      <c r="C11" s="13"/>
      <c r="D11" s="51"/>
      <c r="F11" s="14"/>
      <c r="G11" s="5"/>
      <c r="H11" s="5"/>
      <c r="I11" s="5"/>
      <c r="J11" s="5"/>
      <c r="K11" s="4"/>
      <c r="L11" s="5"/>
      <c r="M11" s="4"/>
      <c r="N11" s="5"/>
      <c r="O11" s="4"/>
    </row>
    <row r="12" spans="2:15" ht="12.75">
      <c r="B12" s="44"/>
      <c r="C12" s="5"/>
      <c r="D12" s="53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37" t="s">
        <v>50</v>
      </c>
      <c r="B13" s="30"/>
      <c r="C13" s="5"/>
      <c r="D13" s="5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9" t="s">
        <v>114</v>
      </c>
      <c r="B14" s="30">
        <f>31429.2*9*12</f>
        <v>3394353.5999999996</v>
      </c>
      <c r="C14" s="5"/>
      <c r="D14" s="4"/>
      <c r="E14" s="5"/>
      <c r="F14" s="28"/>
      <c r="G14" s="4"/>
      <c r="H14" s="4"/>
      <c r="I14" s="4"/>
      <c r="J14" s="4"/>
      <c r="K14" s="4"/>
      <c r="L14" s="4"/>
      <c r="M14" s="4"/>
      <c r="N14" s="4"/>
      <c r="O14" s="4"/>
    </row>
    <row r="15" spans="3:15" ht="12.75">
      <c r="C15" s="5"/>
      <c r="D15" s="37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9"/>
      <c r="B16" s="30"/>
      <c r="C16" s="5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9"/>
      <c r="B17" s="30"/>
      <c r="C17" s="5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9" t="s">
        <v>86</v>
      </c>
      <c r="B18" s="45">
        <f>-B14+4706533+B11</f>
        <v>1698887.4000000004</v>
      </c>
      <c r="C18" s="5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9"/>
      <c r="B19" s="30"/>
      <c r="C19" s="5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9" t="s">
        <v>3</v>
      </c>
      <c r="B20" s="30"/>
      <c r="C20" s="5"/>
      <c r="D20" s="5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30"/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9"/>
      <c r="B22" s="30"/>
      <c r="C22" s="5"/>
      <c r="D22" s="10"/>
      <c r="E22" s="4"/>
      <c r="F22" s="28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9"/>
      <c r="B23" s="58"/>
      <c r="C23" s="59"/>
      <c r="D23" s="60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61"/>
      <c r="B24" s="45"/>
      <c r="C24" s="10"/>
      <c r="D24" s="4"/>
      <c r="E24" s="5"/>
      <c r="F24" s="14"/>
      <c r="G24" s="5"/>
      <c r="H24" s="4"/>
      <c r="I24" s="4"/>
      <c r="J24" s="4"/>
      <c r="K24" s="4"/>
      <c r="L24" s="4"/>
      <c r="M24" s="4"/>
      <c r="N24" s="4"/>
      <c r="O24" s="4"/>
    </row>
    <row r="25" spans="1:15" ht="12.75">
      <c r="A25" s="57"/>
      <c r="B25" s="58"/>
      <c r="C25" s="59"/>
      <c r="D25" s="60"/>
      <c r="E25" s="59"/>
      <c r="F25" s="14"/>
      <c r="G25" s="5"/>
      <c r="H25" s="4"/>
      <c r="I25" s="4"/>
      <c r="J25" s="4"/>
      <c r="K25" s="4"/>
      <c r="L25" s="4"/>
      <c r="M25" s="4"/>
      <c r="N25" s="4"/>
      <c r="O25" s="4"/>
    </row>
    <row r="26" spans="1:15" ht="12.75">
      <c r="A26" s="57"/>
      <c r="B26" s="58"/>
      <c r="C26" s="59"/>
      <c r="D26" s="60"/>
      <c r="E26" s="59"/>
      <c r="F26" s="14"/>
      <c r="G26" s="5"/>
      <c r="H26" s="4"/>
      <c r="I26" s="4"/>
      <c r="J26" s="4"/>
      <c r="K26" s="4"/>
      <c r="L26" s="4"/>
      <c r="M26" s="4"/>
      <c r="N26" s="4"/>
      <c r="O26" s="4"/>
    </row>
    <row r="27" spans="1:15" ht="12.75">
      <c r="A27" s="57"/>
      <c r="B27" s="58"/>
      <c r="C27" s="59"/>
      <c r="D27" s="60"/>
      <c r="E27" s="59"/>
      <c r="F27" s="14"/>
      <c r="G27" s="5"/>
      <c r="H27" s="4"/>
      <c r="I27" s="4"/>
      <c r="J27" s="4"/>
      <c r="K27" s="4"/>
      <c r="L27" s="4"/>
      <c r="M27" s="4"/>
      <c r="N27" s="4"/>
      <c r="O27" s="4"/>
    </row>
    <row r="28" spans="1:15" ht="12.75">
      <c r="A28" s="57"/>
      <c r="B28" s="58"/>
      <c r="C28" s="59"/>
      <c r="D28" s="60"/>
      <c r="E28" s="59"/>
      <c r="F28" s="14"/>
      <c r="G28" s="5"/>
      <c r="H28" s="4"/>
      <c r="I28" s="4"/>
      <c r="J28" s="4"/>
      <c r="K28" s="4"/>
      <c r="L28" s="4"/>
      <c r="M28" s="4"/>
      <c r="N28" s="4"/>
      <c r="O28" s="4"/>
    </row>
    <row r="29" spans="1:15" ht="12.75">
      <c r="A29" s="57"/>
      <c r="B29" s="58"/>
      <c r="C29" s="59"/>
      <c r="D29" s="60"/>
      <c r="E29" s="59"/>
      <c r="F29" s="14"/>
      <c r="G29" s="5"/>
      <c r="H29" s="4"/>
      <c r="I29" s="4"/>
      <c r="J29" s="4"/>
      <c r="K29" s="4"/>
      <c r="L29" s="4"/>
      <c r="M29" s="4"/>
      <c r="N29" s="4"/>
      <c r="O29" s="4"/>
    </row>
    <row r="30" spans="1:15" ht="12.75">
      <c r="A30" s="57"/>
      <c r="B30" s="58"/>
      <c r="C30" s="5"/>
      <c r="D30" s="4"/>
      <c r="E30" s="5"/>
      <c r="F30" s="14"/>
      <c r="G30" s="5"/>
      <c r="H30" s="4"/>
      <c r="I30" s="4"/>
      <c r="J30" s="4"/>
      <c r="K30" s="4"/>
      <c r="L30" s="4"/>
      <c r="M30" s="4"/>
      <c r="N30" s="4"/>
      <c r="O30" s="4"/>
    </row>
    <row r="31" spans="1:15" ht="12.75">
      <c r="A31" s="14"/>
      <c r="B31" s="30"/>
      <c r="C31" s="5"/>
      <c r="D31" s="4"/>
      <c r="E31" s="5"/>
      <c r="F31" s="14"/>
      <c r="G31" s="5"/>
      <c r="H31" s="4"/>
      <c r="I31" s="4"/>
      <c r="J31" s="4"/>
      <c r="K31" s="4"/>
      <c r="L31" s="4"/>
      <c r="M31" s="4"/>
      <c r="N31" s="4"/>
      <c r="O31" s="4"/>
    </row>
    <row r="32" spans="1:15" ht="12.75">
      <c r="A32" s="14"/>
      <c r="B32" s="30"/>
      <c r="C32" s="5"/>
      <c r="D32" s="4"/>
      <c r="E32" s="5"/>
      <c r="F32" s="14"/>
      <c r="G32" s="5"/>
      <c r="H32" s="4"/>
      <c r="I32" s="4"/>
      <c r="J32" s="4"/>
      <c r="K32" s="4"/>
      <c r="L32" s="4"/>
      <c r="M32" s="4"/>
      <c r="N32" s="4"/>
      <c r="O32" s="4"/>
    </row>
    <row r="33" spans="1:15" ht="12.75">
      <c r="A33" s="14"/>
      <c r="B33" s="30"/>
      <c r="C33" s="5"/>
      <c r="D33" s="4"/>
      <c r="E33" s="5"/>
      <c r="F33" s="14"/>
      <c r="G33" s="5"/>
      <c r="H33" s="4"/>
      <c r="I33" s="4"/>
      <c r="J33" s="4"/>
      <c r="K33" s="4"/>
      <c r="L33" s="4"/>
      <c r="M33" s="4"/>
      <c r="N33" s="4"/>
      <c r="O33" s="4"/>
    </row>
    <row r="34" spans="1:15" ht="12.75">
      <c r="A34" s="14"/>
      <c r="B34" s="10"/>
      <c r="C34" s="10"/>
      <c r="D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1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7"/>
      <c r="B36" s="10"/>
      <c r="C36" s="9"/>
      <c r="D36" s="10"/>
      <c r="E36" s="5"/>
      <c r="F36" s="4"/>
      <c r="G36" s="14"/>
      <c r="H36" s="22"/>
      <c r="I36" s="22"/>
      <c r="J36" s="4"/>
      <c r="K36" s="4"/>
      <c r="L36" s="4"/>
      <c r="M36" s="4"/>
      <c r="N36" s="4"/>
      <c r="O36" s="4"/>
    </row>
    <row r="37" spans="1:15" ht="12.75">
      <c r="A37" s="9"/>
      <c r="B37" s="5"/>
      <c r="C37" s="4"/>
      <c r="D37" s="5"/>
      <c r="E37" s="4"/>
      <c r="F37" s="4"/>
      <c r="G37" s="5"/>
      <c r="H37" s="4"/>
      <c r="I37" s="4"/>
      <c r="J37" s="5"/>
      <c r="K37" s="4"/>
      <c r="L37" s="5"/>
      <c r="M37" s="4"/>
      <c r="N37" s="5"/>
      <c r="O37" s="4"/>
    </row>
    <row r="38" spans="1:15" ht="12.75">
      <c r="A38" s="7"/>
      <c r="B38" s="5"/>
      <c r="C38" s="4"/>
      <c r="D38" s="14"/>
      <c r="E38" s="4"/>
      <c r="F38" s="4"/>
      <c r="G38" s="5"/>
      <c r="H38" s="5"/>
      <c r="I38" s="5"/>
      <c r="J38" s="5"/>
      <c r="K38" s="4"/>
      <c r="L38" s="5"/>
      <c r="M38" s="4"/>
      <c r="N38" s="5"/>
      <c r="O38" s="4"/>
    </row>
    <row r="39" spans="1:15" ht="12.75">
      <c r="A39" s="7"/>
      <c r="B39" s="42"/>
      <c r="C39" s="4"/>
      <c r="D39" s="4"/>
      <c r="E39" s="4"/>
      <c r="F39" s="4"/>
      <c r="G39" s="5"/>
      <c r="H39" s="5"/>
      <c r="I39" s="5"/>
      <c r="J39" s="5"/>
      <c r="K39" s="4"/>
      <c r="L39" s="5"/>
      <c r="M39" s="4"/>
      <c r="N39" s="5"/>
      <c r="O39" s="4"/>
    </row>
    <row r="40" spans="1:15" ht="12.75">
      <c r="A40" s="29"/>
      <c r="B40" s="4"/>
      <c r="C40" s="4"/>
      <c r="D40" s="4"/>
      <c r="E40" s="4"/>
      <c r="F40" s="4"/>
      <c r="G40" s="4"/>
      <c r="H40" s="7"/>
      <c r="I40" s="7"/>
      <c r="J40" s="4"/>
      <c r="K40" s="4"/>
      <c r="L40" s="4"/>
      <c r="M40" s="4"/>
      <c r="N40" s="4"/>
      <c r="O40" s="4"/>
    </row>
    <row r="41" spans="1:15" ht="12.75">
      <c r="A41" s="29"/>
      <c r="B41" s="4"/>
      <c r="C41" s="4"/>
      <c r="D41" s="4"/>
      <c r="E41" s="4"/>
      <c r="F41" s="4"/>
      <c r="G41" s="4"/>
      <c r="H41" s="7"/>
      <c r="I41" s="7"/>
      <c r="J41" s="4"/>
      <c r="K41" s="4"/>
      <c r="L41" s="4"/>
      <c r="M41" s="4"/>
      <c r="N41" s="4"/>
      <c r="O41" s="4"/>
    </row>
    <row r="42" spans="1:10" ht="12.75">
      <c r="A42" s="7"/>
      <c r="B42" s="10"/>
      <c r="C42" s="10"/>
      <c r="D42" s="10"/>
      <c r="E42" s="10"/>
      <c r="F42" s="10"/>
      <c r="G42" s="8"/>
      <c r="J42" s="2"/>
    </row>
    <row r="43" spans="1:4" ht="12.75">
      <c r="A43" s="41"/>
      <c r="B43" s="4"/>
      <c r="C43" s="4"/>
      <c r="D43" s="4"/>
    </row>
    <row r="44" spans="1:4" ht="12.75">
      <c r="A44" s="7"/>
      <c r="B44" s="4"/>
      <c r="C44" s="4"/>
      <c r="D44" s="4"/>
    </row>
    <row r="45" spans="1:7" ht="12.75">
      <c r="A45" s="7"/>
      <c r="B45" s="6"/>
      <c r="C45" s="4"/>
      <c r="D45" s="4"/>
      <c r="E45" s="4"/>
      <c r="F45" s="4"/>
      <c r="G45" s="3"/>
    </row>
    <row r="46" spans="1:4" ht="13.5">
      <c r="A46" s="46"/>
      <c r="B46" s="4"/>
      <c r="C46" s="4"/>
      <c r="D46" s="4"/>
    </row>
    <row r="47" spans="1:9" ht="12.75">
      <c r="A47" s="7"/>
      <c r="B47" s="36"/>
      <c r="C47" s="5"/>
      <c r="D47" s="4"/>
      <c r="E47" s="4"/>
      <c r="F47" s="4"/>
      <c r="G47" s="1"/>
      <c r="H47" s="23"/>
      <c r="I47" s="23"/>
    </row>
    <row r="48" spans="1:9" ht="12.75">
      <c r="A48" s="7"/>
      <c r="B48" s="14"/>
      <c r="C48" s="4"/>
      <c r="D48" s="37"/>
      <c r="E48" s="4"/>
      <c r="F48" s="5"/>
      <c r="G48" s="2"/>
      <c r="H48" s="23"/>
      <c r="I48" s="23"/>
    </row>
    <row r="49" spans="1:9" ht="12.75">
      <c r="A49" s="47"/>
      <c r="B49" s="14"/>
      <c r="C49" s="5"/>
      <c r="D49" s="37"/>
      <c r="E49" s="4"/>
      <c r="F49" s="4"/>
      <c r="H49" s="1"/>
      <c r="I49" s="1"/>
    </row>
    <row r="50" spans="1:9" ht="12.75">
      <c r="A50" s="29"/>
      <c r="B50" s="4"/>
      <c r="C50" s="4"/>
      <c r="D50" s="37"/>
      <c r="H50" s="1"/>
      <c r="I50" s="1"/>
    </row>
    <row r="51" spans="1:9" ht="12.75">
      <c r="A51" s="7"/>
      <c r="B51" s="4"/>
      <c r="C51" s="4"/>
      <c r="D51" s="37"/>
      <c r="H51" s="1"/>
      <c r="I51" s="1"/>
    </row>
    <row r="52" spans="1:9" ht="12.75">
      <c r="A52" s="29"/>
      <c r="B52" s="9"/>
      <c r="C52" s="4"/>
      <c r="D52" s="37"/>
      <c r="H52" s="1"/>
      <c r="I52" s="1"/>
    </row>
    <row r="53" spans="1:9" ht="12.75">
      <c r="A53" s="7"/>
      <c r="B53" s="9"/>
      <c r="C53" s="4"/>
      <c r="D53" s="37"/>
      <c r="H53" s="1"/>
      <c r="I53" s="1"/>
    </row>
    <row r="54" spans="1:9" ht="12.75">
      <c r="A54" s="7"/>
      <c r="B54" s="4"/>
      <c r="C54" s="5"/>
      <c r="D54" s="37"/>
      <c r="H54" s="1"/>
      <c r="I54" s="1"/>
    </row>
    <row r="55" spans="1:4" ht="12.75">
      <c r="A55" s="7"/>
      <c r="B55" s="4"/>
      <c r="C55" s="5"/>
      <c r="D55" s="37"/>
    </row>
    <row r="56" spans="1:7" ht="12.75">
      <c r="A56" s="7"/>
      <c r="B56" s="10"/>
      <c r="C56" s="5"/>
      <c r="D56" s="10"/>
      <c r="E56" s="31"/>
      <c r="F56" s="32"/>
      <c r="G56" s="33"/>
    </row>
    <row r="57" spans="1:4" ht="12.75">
      <c r="A57" s="41"/>
      <c r="B57" s="4"/>
      <c r="C57" s="4"/>
      <c r="D57" s="4"/>
    </row>
    <row r="58" spans="1:5" ht="12.75">
      <c r="A58" s="7"/>
      <c r="B58" s="4"/>
      <c r="C58" s="4"/>
      <c r="D58" s="4"/>
      <c r="E58" s="1"/>
    </row>
    <row r="59" spans="1:4" ht="12.75">
      <c r="A59" s="7"/>
      <c r="B59" s="4"/>
      <c r="C59" s="4"/>
      <c r="D59" s="4"/>
    </row>
    <row r="60" spans="1:4" ht="12.75">
      <c r="A60" s="7"/>
      <c r="B60" s="4"/>
      <c r="C60" s="4"/>
      <c r="D60" s="4"/>
    </row>
    <row r="61" spans="1:4" ht="12.75">
      <c r="A61" s="7"/>
      <c r="B61" s="4"/>
      <c r="C61" s="4"/>
      <c r="D61" s="4"/>
    </row>
    <row r="62" spans="1:4" ht="12.75">
      <c r="A62" s="7"/>
      <c r="B62" s="4"/>
      <c r="C62" s="4"/>
      <c r="D62" s="4"/>
    </row>
    <row r="63" spans="1:4" ht="12.75">
      <c r="A63" s="7"/>
      <c r="B63" s="4"/>
      <c r="C63" s="4"/>
      <c r="D63" s="4"/>
    </row>
    <row r="64" spans="1:4" ht="12.75">
      <c r="A64" s="7"/>
      <c r="B64" s="4"/>
      <c r="C64" s="4"/>
      <c r="D64" s="4"/>
    </row>
    <row r="65" spans="1:4" ht="12.75">
      <c r="A65" s="7"/>
      <c r="B65" s="4"/>
      <c r="C65" s="4"/>
      <c r="D65" s="4"/>
    </row>
    <row r="66" ht="12.75">
      <c r="A66" s="7"/>
    </row>
    <row r="67" ht="12.75">
      <c r="A67" s="12"/>
    </row>
  </sheetData>
  <sheetProtection/>
  <mergeCells count="1">
    <mergeCell ref="G5:I5"/>
  </mergeCells>
  <printOptions/>
  <pageMargins left="0.2362204724409449" right="0.2362204724409449" top="0.15748031496062992" bottom="0" header="0.31496062992125984" footer="0.31496062992125984"/>
  <pageSetup fitToHeight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78.875" style="0" customWidth="1"/>
    <col min="2" max="2" width="10.625" style="0" bestFit="1" customWidth="1"/>
    <col min="3" max="3" width="11.50390625" style="0" customWidth="1"/>
    <col min="4" max="4" width="10.625" style="0" customWidth="1"/>
    <col min="6" max="6" width="13.125" style="0" customWidth="1"/>
    <col min="7" max="7" width="14.00390625" style="0" customWidth="1"/>
    <col min="8" max="8" width="11.125" style="0" customWidth="1"/>
    <col min="9" max="9" width="17.50390625" style="0" customWidth="1"/>
    <col min="10" max="10" width="27.125" style="0" bestFit="1" customWidth="1"/>
  </cols>
  <sheetData>
    <row r="1" spans="1:6" ht="17.25">
      <c r="A1" s="66" t="s">
        <v>48</v>
      </c>
      <c r="B1" s="62" t="s">
        <v>11</v>
      </c>
      <c r="C1" s="62"/>
      <c r="D1" s="62"/>
      <c r="E1" s="62"/>
      <c r="F1" s="62"/>
    </row>
    <row r="2" spans="1:7" ht="20.25">
      <c r="A2" s="11" t="s">
        <v>2</v>
      </c>
      <c r="B2" s="62" t="s">
        <v>12</v>
      </c>
      <c r="C2" s="62"/>
      <c r="D2" s="62"/>
      <c r="E2" s="62"/>
      <c r="F2" s="62"/>
      <c r="G2" s="1"/>
    </row>
    <row r="4" spans="3:15" ht="12.75">
      <c r="C4" s="4"/>
      <c r="D4" s="4"/>
      <c r="E4" s="4"/>
      <c r="F4" s="4"/>
      <c r="H4" s="15"/>
      <c r="I4" s="15"/>
      <c r="J4" s="4"/>
      <c r="K4" s="4"/>
      <c r="L4" s="4"/>
      <c r="M4" s="4"/>
      <c r="N4" s="4"/>
      <c r="O4" s="4"/>
    </row>
    <row r="5" spans="1:15" ht="24.75" customHeight="1">
      <c r="A5" s="16" t="s">
        <v>0</v>
      </c>
      <c r="B5" s="67" t="s">
        <v>6</v>
      </c>
      <c r="C5" s="51"/>
      <c r="D5" s="6"/>
      <c r="E5" s="6"/>
      <c r="F5" s="6"/>
      <c r="G5" s="106"/>
      <c r="H5" s="107"/>
      <c r="I5" s="107"/>
      <c r="J5" s="4"/>
      <c r="K5" s="4"/>
      <c r="L5" s="4"/>
      <c r="M5" s="4"/>
      <c r="N5" s="4"/>
      <c r="O5" s="4"/>
    </row>
    <row r="6" spans="1:15" ht="12.75">
      <c r="A6" s="20" t="s">
        <v>56</v>
      </c>
      <c r="B6" s="70">
        <f>B7+B8+B9+B11+B10+B12+B13+B15+B16+B17+B18+B19+B20+B21+B22+B23+B24</f>
        <v>11499315.98</v>
      </c>
      <c r="C6" s="76"/>
      <c r="D6" s="5"/>
      <c r="E6" s="4"/>
      <c r="F6" s="14"/>
      <c r="G6" s="5"/>
      <c r="H6" s="26"/>
      <c r="I6" s="26"/>
      <c r="J6" s="5"/>
      <c r="K6" s="4"/>
      <c r="L6" s="5"/>
      <c r="M6" s="4"/>
      <c r="N6" s="5"/>
      <c r="O6" s="4"/>
    </row>
    <row r="7" spans="1:15" ht="12.75">
      <c r="A7" s="18" t="s">
        <v>58</v>
      </c>
      <c r="B7" s="50">
        <f>660634+917898+355358+500000</f>
        <v>2433890</v>
      </c>
      <c r="C7" s="76"/>
      <c r="D7" s="5"/>
      <c r="E7" s="4"/>
      <c r="F7" s="14"/>
      <c r="G7" s="5"/>
      <c r="H7" s="26"/>
      <c r="I7" s="26"/>
      <c r="J7" s="5"/>
      <c r="K7" s="4"/>
      <c r="L7" s="5"/>
      <c r="M7" s="4"/>
      <c r="N7" s="5"/>
      <c r="O7" s="4"/>
    </row>
    <row r="8" spans="1:15" ht="12.75">
      <c r="A8" s="18" t="s">
        <v>40</v>
      </c>
      <c r="B8" s="70">
        <f>B7*0.302</f>
        <v>735034.78</v>
      </c>
      <c r="C8" s="76"/>
      <c r="D8" s="5"/>
      <c r="E8" s="4"/>
      <c r="F8" s="14"/>
      <c r="G8" s="5"/>
      <c r="H8" s="26"/>
      <c r="I8" s="26"/>
      <c r="J8" s="5"/>
      <c r="K8" s="4"/>
      <c r="L8" s="5"/>
      <c r="M8" s="4"/>
      <c r="N8" s="5"/>
      <c r="O8" s="4"/>
    </row>
    <row r="9" spans="1:15" ht="12.75">
      <c r="A9" s="18" t="s">
        <v>59</v>
      </c>
      <c r="B9" s="50"/>
      <c r="C9" s="76"/>
      <c r="D9" s="5"/>
      <c r="E9" s="4"/>
      <c r="F9" s="14"/>
      <c r="G9" s="5"/>
      <c r="H9" s="26"/>
      <c r="I9" s="26"/>
      <c r="J9" s="5"/>
      <c r="K9" s="4"/>
      <c r="L9" s="5"/>
      <c r="M9" s="4"/>
      <c r="N9" s="5"/>
      <c r="O9" s="4"/>
    </row>
    <row r="10" spans="1:15" ht="12.75">
      <c r="A10" s="18" t="s">
        <v>60</v>
      </c>
      <c r="B10" s="50"/>
      <c r="C10" s="76"/>
      <c r="D10" s="5"/>
      <c r="E10" s="4"/>
      <c r="F10" s="14"/>
      <c r="G10" s="5"/>
      <c r="H10" s="26"/>
      <c r="I10" s="26"/>
      <c r="J10" s="5"/>
      <c r="K10" s="4"/>
      <c r="L10" s="5"/>
      <c r="M10" s="4"/>
      <c r="N10" s="5"/>
      <c r="O10" s="4"/>
    </row>
    <row r="11" spans="1:15" ht="12.75">
      <c r="A11" s="18" t="s">
        <v>61</v>
      </c>
      <c r="B11" s="50">
        <v>9000</v>
      </c>
      <c r="C11" s="76"/>
      <c r="D11" s="5"/>
      <c r="E11" s="4"/>
      <c r="F11" s="14"/>
      <c r="G11" s="5"/>
      <c r="H11" s="26"/>
      <c r="I11" s="26"/>
      <c r="J11" s="5"/>
      <c r="K11" s="4"/>
      <c r="L11" s="5"/>
      <c r="M11" s="4"/>
      <c r="N11" s="5"/>
      <c r="O11" s="4"/>
    </row>
    <row r="12" spans="1:15" ht="12.75">
      <c r="A12" s="18" t="s">
        <v>62</v>
      </c>
      <c r="B12" s="50">
        <f>201242*12</f>
        <v>2414904</v>
      </c>
      <c r="C12" s="76"/>
      <c r="D12" s="5"/>
      <c r="E12" s="4"/>
      <c r="F12" s="14"/>
      <c r="G12" s="5"/>
      <c r="H12" s="26"/>
      <c r="I12" s="26"/>
      <c r="J12" s="5"/>
      <c r="K12" s="4"/>
      <c r="L12" s="5"/>
      <c r="M12" s="4"/>
      <c r="N12" s="5"/>
      <c r="O12" s="4"/>
    </row>
    <row r="13" spans="1:15" ht="12.75">
      <c r="A13" s="18" t="s">
        <v>63</v>
      </c>
      <c r="B13" s="50">
        <f>65000*12</f>
        <v>780000</v>
      </c>
      <c r="C13" s="76"/>
      <c r="D13" s="5"/>
      <c r="E13" s="4"/>
      <c r="F13" s="14"/>
      <c r="G13" s="5"/>
      <c r="H13" s="26"/>
      <c r="I13" s="26"/>
      <c r="J13" s="5"/>
      <c r="K13" s="4"/>
      <c r="L13" s="5"/>
      <c r="M13" s="4"/>
      <c r="N13" s="5"/>
      <c r="O13" s="4"/>
    </row>
    <row r="14" spans="1:15" ht="12.75">
      <c r="A14" s="18" t="s">
        <v>64</v>
      </c>
      <c r="B14" s="70">
        <f>9637.43*12</f>
        <v>115649.16</v>
      </c>
      <c r="C14" s="76"/>
      <c r="D14" s="5"/>
      <c r="E14" s="4"/>
      <c r="F14" s="14"/>
      <c r="G14" s="5"/>
      <c r="H14" s="26"/>
      <c r="I14" s="26"/>
      <c r="J14" s="5"/>
      <c r="K14" s="4"/>
      <c r="L14" s="5"/>
      <c r="M14" s="4"/>
      <c r="N14" s="5"/>
      <c r="O14" s="4"/>
    </row>
    <row r="15" spans="1:15" ht="12.75">
      <c r="A15" s="18" t="s">
        <v>65</v>
      </c>
      <c r="B15" s="50">
        <f>201690/3*4</f>
        <v>268920</v>
      </c>
      <c r="C15" s="76"/>
      <c r="D15" s="5"/>
      <c r="E15" s="4"/>
      <c r="F15" s="14"/>
      <c r="G15" s="5"/>
      <c r="H15" s="26"/>
      <c r="I15" s="26"/>
      <c r="J15" s="5"/>
      <c r="K15" s="4"/>
      <c r="L15" s="5"/>
      <c r="M15" s="4"/>
      <c r="N15" s="5"/>
      <c r="O15" s="4"/>
    </row>
    <row r="16" spans="1:15" ht="12.75">
      <c r="A16" s="18" t="s">
        <v>66</v>
      </c>
      <c r="B16" s="70">
        <f>124134.6*12</f>
        <v>1489615.2000000002</v>
      </c>
      <c r="C16" s="76"/>
      <c r="D16" s="5"/>
      <c r="E16" s="4"/>
      <c r="F16" s="14"/>
      <c r="G16" s="5"/>
      <c r="H16" s="26"/>
      <c r="I16" s="26"/>
      <c r="J16" s="5"/>
      <c r="K16" s="4"/>
      <c r="L16" s="5"/>
      <c r="M16" s="4"/>
      <c r="N16" s="5"/>
      <c r="O16" s="4"/>
    </row>
    <row r="17" spans="1:15" ht="12.75">
      <c r="A17" s="18" t="s">
        <v>67</v>
      </c>
      <c r="B17" s="50">
        <f>8800*12</f>
        <v>105600</v>
      </c>
      <c r="C17" s="76"/>
      <c r="D17" s="5"/>
      <c r="E17" s="4"/>
      <c r="F17" s="14"/>
      <c r="G17" s="5"/>
      <c r="H17" s="26"/>
      <c r="I17" s="26"/>
      <c r="J17" s="5"/>
      <c r="K17" s="4"/>
      <c r="L17" s="5"/>
      <c r="M17" s="4"/>
      <c r="N17" s="5"/>
      <c r="O17" s="4"/>
    </row>
    <row r="18" spans="1:15" ht="12.75">
      <c r="A18" s="18" t="s">
        <v>68</v>
      </c>
      <c r="B18" s="50">
        <f>117553+381868</f>
        <v>499421</v>
      </c>
      <c r="C18" s="76"/>
      <c r="D18" s="5"/>
      <c r="E18" s="4"/>
      <c r="F18" s="14"/>
      <c r="G18" s="5"/>
      <c r="H18" s="26"/>
      <c r="I18" s="26"/>
      <c r="J18" s="5"/>
      <c r="K18" s="4"/>
      <c r="L18" s="5"/>
      <c r="M18" s="4"/>
      <c r="N18" s="5"/>
      <c r="O18" s="4"/>
    </row>
    <row r="19" spans="1:15" ht="12.75">
      <c r="A19" s="18" t="s">
        <v>69</v>
      </c>
      <c r="B19" s="50">
        <v>600000</v>
      </c>
      <c r="C19" s="76"/>
      <c r="D19" s="5"/>
      <c r="E19" s="4"/>
      <c r="F19" s="14"/>
      <c r="G19" s="5"/>
      <c r="H19" s="26"/>
      <c r="I19" s="26"/>
      <c r="J19" s="5"/>
      <c r="K19" s="4"/>
      <c r="L19" s="5"/>
      <c r="M19" s="4"/>
      <c r="N19" s="5"/>
      <c r="O19" s="4"/>
    </row>
    <row r="20" spans="1:15" ht="12.75">
      <c r="A20" s="18" t="s">
        <v>70</v>
      </c>
      <c r="B20" s="50">
        <f>(113579+31815)*12</f>
        <v>1744728</v>
      </c>
      <c r="C20" s="76"/>
      <c r="D20" s="5"/>
      <c r="E20" s="4"/>
      <c r="F20" s="14"/>
      <c r="G20" s="5"/>
      <c r="H20" s="26"/>
      <c r="I20" s="26"/>
      <c r="J20" s="5"/>
      <c r="K20" s="4"/>
      <c r="L20" s="5"/>
      <c r="M20" s="4"/>
      <c r="N20" s="5"/>
      <c r="O20" s="4"/>
    </row>
    <row r="21" spans="1:15" ht="12.75">
      <c r="A21" s="18" t="s">
        <v>71</v>
      </c>
      <c r="B21" s="50">
        <v>297725</v>
      </c>
      <c r="C21" s="76"/>
      <c r="D21" s="5"/>
      <c r="E21" s="4"/>
      <c r="F21" s="14"/>
      <c r="G21" s="5"/>
      <c r="H21" s="26"/>
      <c r="I21" s="26"/>
      <c r="J21" s="5"/>
      <c r="K21" s="4"/>
      <c r="L21" s="5"/>
      <c r="M21" s="4"/>
      <c r="N21" s="5"/>
      <c r="O21" s="4"/>
    </row>
    <row r="22" spans="1:15" ht="12.75">
      <c r="A22" s="18" t="s">
        <v>72</v>
      </c>
      <c r="B22" s="50">
        <v>51100</v>
      </c>
      <c r="C22" s="76"/>
      <c r="D22" s="5"/>
      <c r="E22" s="4"/>
      <c r="F22" s="14"/>
      <c r="G22" s="5"/>
      <c r="H22" s="26"/>
      <c r="I22" s="26"/>
      <c r="J22" s="5"/>
      <c r="K22" s="4"/>
      <c r="L22" s="5"/>
      <c r="M22" s="4"/>
      <c r="N22" s="5"/>
      <c r="O22" s="4"/>
    </row>
    <row r="23" spans="1:15" ht="12.75">
      <c r="A23" s="18" t="s">
        <v>73</v>
      </c>
      <c r="B23" s="50">
        <v>49378</v>
      </c>
      <c r="C23" s="76"/>
      <c r="D23" s="5"/>
      <c r="E23" s="4"/>
      <c r="F23" s="14"/>
      <c r="G23" s="5"/>
      <c r="H23" s="26"/>
      <c r="I23" s="26"/>
      <c r="J23" s="5"/>
      <c r="K23" s="4"/>
      <c r="L23" s="5"/>
      <c r="M23" s="4"/>
      <c r="N23" s="5"/>
      <c r="O23" s="4"/>
    </row>
    <row r="24" spans="1:15" ht="12.75">
      <c r="A24" s="18" t="s">
        <v>77</v>
      </c>
      <c r="B24" s="50">
        <v>20000</v>
      </c>
      <c r="C24" s="76"/>
      <c r="D24" s="5"/>
      <c r="E24" s="4"/>
      <c r="F24" s="14"/>
      <c r="G24" s="5"/>
      <c r="H24" s="26"/>
      <c r="I24" s="26"/>
      <c r="J24" s="5"/>
      <c r="K24" s="4"/>
      <c r="L24" s="5"/>
      <c r="M24" s="4"/>
      <c r="N24" s="5"/>
      <c r="O24" s="4"/>
    </row>
    <row r="25" spans="1:15" ht="12.75">
      <c r="A25" s="20" t="s">
        <v>57</v>
      </c>
      <c r="B25" s="70">
        <v>486000</v>
      </c>
      <c r="C25" s="85"/>
      <c r="D25" s="5"/>
      <c r="E25" s="4"/>
      <c r="F25" s="14"/>
      <c r="G25" s="5"/>
      <c r="H25" s="26"/>
      <c r="I25" s="26"/>
      <c r="J25" s="5"/>
      <c r="K25" s="4"/>
      <c r="L25" s="5"/>
      <c r="M25" s="4"/>
      <c r="N25" s="5"/>
      <c r="O25" s="4"/>
    </row>
    <row r="26" spans="1:15" ht="12.75">
      <c r="A26" s="72"/>
      <c r="B26" s="37"/>
      <c r="C26" s="37"/>
      <c r="D26" s="5"/>
      <c r="E26" s="4"/>
      <c r="F26" s="14"/>
      <c r="G26" s="5"/>
      <c r="H26" s="26"/>
      <c r="I26" s="26"/>
      <c r="J26" s="5"/>
      <c r="K26" s="4"/>
      <c r="L26" s="5"/>
      <c r="M26" s="4"/>
      <c r="N26" s="5"/>
      <c r="O26" s="4"/>
    </row>
    <row r="27" spans="1:15" ht="12.75">
      <c r="A27" s="76" t="s">
        <v>44</v>
      </c>
      <c r="B27" s="65"/>
      <c r="C27" s="37"/>
      <c r="D27" s="5"/>
      <c r="E27" s="4"/>
      <c r="F27" s="5"/>
      <c r="G27" s="5"/>
      <c r="H27" s="26"/>
      <c r="I27" s="26"/>
      <c r="J27" s="5"/>
      <c r="K27" s="4"/>
      <c r="L27" s="5"/>
      <c r="M27" s="4"/>
      <c r="N27" s="5"/>
      <c r="O27" s="4"/>
    </row>
    <row r="28" spans="1:15" ht="12.75">
      <c r="A28" s="78"/>
      <c r="B28" s="43"/>
      <c r="C28" s="37"/>
      <c r="D28" s="4"/>
      <c r="E28" s="4"/>
      <c r="F28" s="4"/>
      <c r="G28" s="5"/>
      <c r="H28" s="26"/>
      <c r="I28" s="26"/>
      <c r="J28" s="5"/>
      <c r="K28" s="4"/>
      <c r="L28" s="5"/>
      <c r="M28" s="4"/>
      <c r="N28" s="5"/>
      <c r="O28" s="4"/>
    </row>
    <row r="29" spans="1:15" ht="12.75">
      <c r="A29" s="78"/>
      <c r="B29" s="30"/>
      <c r="C29" s="30"/>
      <c r="D29" s="5"/>
      <c r="E29" s="4"/>
      <c r="F29" s="5"/>
      <c r="G29" s="5"/>
      <c r="H29" s="26"/>
      <c r="I29" s="26"/>
      <c r="J29" s="5"/>
      <c r="K29" s="4"/>
      <c r="L29" s="5"/>
      <c r="M29" s="4"/>
      <c r="N29" s="5"/>
      <c r="O29" s="4"/>
    </row>
    <row r="30" spans="1:15" ht="12.75">
      <c r="A30" s="48"/>
      <c r="B30" s="43"/>
      <c r="C30" s="37"/>
      <c r="D30" s="4"/>
      <c r="E30" s="4"/>
      <c r="F30" s="4"/>
      <c r="G30" s="5"/>
      <c r="H30" s="26"/>
      <c r="I30" s="26"/>
      <c r="J30" s="5"/>
      <c r="K30" s="4"/>
      <c r="L30" s="5"/>
      <c r="M30" s="4"/>
      <c r="N30" s="5"/>
      <c r="O30" s="4"/>
    </row>
    <row r="31" spans="1:15" ht="12.75">
      <c r="A31" s="48"/>
      <c r="B31" s="5"/>
      <c r="C31" s="37"/>
      <c r="D31" s="4"/>
      <c r="E31" s="4"/>
      <c r="F31" s="4"/>
      <c r="G31" s="5"/>
      <c r="H31" s="26"/>
      <c r="I31" s="26"/>
      <c r="J31" s="5"/>
      <c r="K31" s="4"/>
      <c r="L31" s="5"/>
      <c r="M31" s="4"/>
      <c r="N31" s="5"/>
      <c r="O31" s="4"/>
    </row>
    <row r="32" spans="1:15" ht="12.75">
      <c r="A32" s="48"/>
      <c r="B32" s="5"/>
      <c r="C32" s="37"/>
      <c r="D32" s="4"/>
      <c r="E32" s="4"/>
      <c r="F32" s="4"/>
      <c r="G32" s="5"/>
      <c r="H32" s="26"/>
      <c r="I32" s="26"/>
      <c r="J32" s="5"/>
      <c r="K32" s="4"/>
      <c r="L32" s="5"/>
      <c r="M32" s="4"/>
      <c r="N32" s="5"/>
      <c r="O32" s="4"/>
    </row>
    <row r="33" spans="1:15" ht="12.75">
      <c r="A33" s="48"/>
      <c r="B33" s="5"/>
      <c r="C33" s="37"/>
      <c r="D33" s="4"/>
      <c r="E33" s="4"/>
      <c r="F33" s="4"/>
      <c r="G33" s="5"/>
      <c r="H33" s="5"/>
      <c r="I33" s="5"/>
      <c r="J33" s="5"/>
      <c r="K33" s="4"/>
      <c r="L33" s="5"/>
      <c r="M33" s="4"/>
      <c r="N33" s="5"/>
      <c r="O33" s="4"/>
    </row>
    <row r="34" spans="1:15" ht="12.75">
      <c r="A34" s="48"/>
      <c r="B34" s="5"/>
      <c r="C34" s="37"/>
      <c r="D34" s="4"/>
      <c r="E34" s="4"/>
      <c r="F34" s="4"/>
      <c r="G34" s="5"/>
      <c r="H34" s="5"/>
      <c r="I34" s="5"/>
      <c r="J34" s="5"/>
      <c r="K34" s="4"/>
      <c r="L34" s="5"/>
      <c r="M34" s="4"/>
      <c r="N34" s="5"/>
      <c r="O34" s="4"/>
    </row>
    <row r="35" spans="1:15" ht="12.75">
      <c r="A35" s="48"/>
      <c r="B35" s="5"/>
      <c r="C35" s="37"/>
      <c r="D35" s="4"/>
      <c r="E35" s="5"/>
      <c r="F35" s="5"/>
      <c r="G35" s="5"/>
      <c r="H35" s="21"/>
      <c r="I35" s="21"/>
      <c r="J35" s="5"/>
      <c r="K35" s="4"/>
      <c r="L35" s="5"/>
      <c r="M35" s="4"/>
      <c r="N35" s="5"/>
      <c r="O35" s="4"/>
    </row>
    <row r="36" spans="1:15" ht="12.75">
      <c r="A36" s="79"/>
      <c r="B36" s="5"/>
      <c r="C36" s="4"/>
      <c r="D36" s="4"/>
      <c r="F36" s="14"/>
      <c r="G36" s="5"/>
      <c r="H36" s="5"/>
      <c r="I36" s="5"/>
      <c r="J36" s="5"/>
      <c r="K36" s="4"/>
      <c r="L36" s="5"/>
      <c r="M36" s="4"/>
      <c r="N36" s="5"/>
      <c r="O36" s="4"/>
    </row>
    <row r="37" spans="1:15" ht="12.75">
      <c r="A37" s="49"/>
      <c r="B37" s="4"/>
      <c r="C37" s="4"/>
      <c r="D37" s="4"/>
      <c r="F37" s="14"/>
      <c r="G37" s="5"/>
      <c r="H37" s="5"/>
      <c r="I37" s="5"/>
      <c r="J37" s="5"/>
      <c r="K37" s="4"/>
      <c r="L37" s="5"/>
      <c r="M37" s="4"/>
      <c r="N37" s="5"/>
      <c r="O37" s="4"/>
    </row>
    <row r="38" spans="1:15" ht="12.75">
      <c r="A38" s="48"/>
      <c r="B38" s="5"/>
      <c r="C38" s="30"/>
      <c r="D38" s="4"/>
      <c r="F38" s="14"/>
      <c r="G38" s="5"/>
      <c r="H38" s="5"/>
      <c r="I38" s="5"/>
      <c r="J38" s="5"/>
      <c r="K38" s="4"/>
      <c r="L38" s="5"/>
      <c r="M38" s="4"/>
      <c r="N38" s="5"/>
      <c r="O38" s="4"/>
    </row>
    <row r="39" spans="1:15" ht="12.75">
      <c r="A39" s="48"/>
      <c r="B39" s="5"/>
      <c r="C39" s="5"/>
      <c r="D39" s="5"/>
      <c r="F39" s="14"/>
      <c r="G39" s="5"/>
      <c r="H39" s="5"/>
      <c r="I39" s="5"/>
      <c r="J39" s="5"/>
      <c r="K39" s="4"/>
      <c r="L39" s="5"/>
      <c r="M39" s="4"/>
      <c r="N39" s="5"/>
      <c r="O39" s="4"/>
    </row>
    <row r="40" spans="1:15" ht="12.75">
      <c r="A40" s="48"/>
      <c r="B40" s="5"/>
      <c r="C40" s="37"/>
      <c r="D40" s="37"/>
      <c r="F40" s="14"/>
      <c r="G40" s="5"/>
      <c r="H40" s="5"/>
      <c r="I40" s="5"/>
      <c r="J40" s="5"/>
      <c r="K40" s="4"/>
      <c r="L40" s="5"/>
      <c r="M40" s="4"/>
      <c r="N40" s="5"/>
      <c r="O40" s="4"/>
    </row>
    <row r="41" spans="1:15" ht="12.75">
      <c r="A41" s="48"/>
      <c r="B41" s="5"/>
      <c r="C41" s="30"/>
      <c r="D41" s="30"/>
      <c r="F41" s="14"/>
      <c r="G41" s="5"/>
      <c r="H41" s="5"/>
      <c r="I41" s="5"/>
      <c r="J41" s="5"/>
      <c r="K41" s="4"/>
      <c r="L41" s="5"/>
      <c r="M41" s="4"/>
      <c r="N41" s="5"/>
      <c r="O41" s="4"/>
    </row>
    <row r="42" spans="1:15" ht="12.75">
      <c r="A42" s="37"/>
      <c r="B42" s="5"/>
      <c r="C42" s="4"/>
      <c r="D42" s="4"/>
      <c r="F42" s="14"/>
      <c r="G42" s="5"/>
      <c r="H42" s="5"/>
      <c r="I42" s="5"/>
      <c r="J42" s="5"/>
      <c r="K42" s="4"/>
      <c r="L42" s="5"/>
      <c r="M42" s="4"/>
      <c r="N42" s="5"/>
      <c r="O42" s="4"/>
    </row>
    <row r="43" spans="1:15" ht="12.75">
      <c r="A43" s="48"/>
      <c r="B43" s="5"/>
      <c r="C43" s="5"/>
      <c r="D43" s="5"/>
      <c r="F43" s="14"/>
      <c r="G43" s="5"/>
      <c r="H43" s="5"/>
      <c r="I43" s="5"/>
      <c r="J43" s="5"/>
      <c r="K43" s="4"/>
      <c r="L43" s="5"/>
      <c r="M43" s="4"/>
      <c r="N43" s="5"/>
      <c r="O43" s="4"/>
    </row>
    <row r="44" spans="1:15" ht="12.75">
      <c r="A44" s="4"/>
      <c r="B44" s="44"/>
      <c r="C44" s="5"/>
      <c r="D44" s="5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>
      <c r="A45" s="49"/>
      <c r="B45" s="43"/>
      <c r="C45" s="5"/>
      <c r="D45" s="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>
      <c r="A46" s="49"/>
      <c r="B46" s="30"/>
      <c r="C46" s="5"/>
      <c r="D46" s="4"/>
      <c r="E46" s="5"/>
      <c r="F46" s="28"/>
      <c r="G46" s="4"/>
      <c r="H46" s="4"/>
      <c r="I46" s="4"/>
      <c r="J46" s="4"/>
      <c r="K46" s="4"/>
      <c r="L46" s="4"/>
      <c r="M46" s="4"/>
      <c r="N46" s="4"/>
      <c r="O46" s="4"/>
    </row>
    <row r="47" spans="2:15" ht="12.75">
      <c r="B47" s="30"/>
      <c r="C47" s="5"/>
      <c r="D47" s="37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>
      <c r="A48" s="56"/>
      <c r="B48" s="30"/>
      <c r="C48" s="5"/>
      <c r="D48" s="4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>
      <c r="A49" s="49"/>
      <c r="B49" s="30"/>
      <c r="C49" s="5"/>
      <c r="D49" s="4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>
      <c r="A50" s="49"/>
      <c r="B50" s="30"/>
      <c r="C50" s="5"/>
      <c r="D50" s="5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4"/>
      <c r="B51" s="30"/>
      <c r="C51" s="5"/>
      <c r="D51" s="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A52" s="9"/>
      <c r="B52" s="30"/>
      <c r="C52" s="5"/>
      <c r="D52" s="10"/>
      <c r="E52" s="4"/>
      <c r="F52" s="28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A53" s="9"/>
      <c r="B53" s="58"/>
      <c r="C53" s="59"/>
      <c r="D53" s="60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61"/>
      <c r="B54" s="45"/>
      <c r="C54" s="10"/>
      <c r="D54" s="4"/>
      <c r="E54" s="5"/>
      <c r="F54" s="14"/>
      <c r="G54" s="5"/>
      <c r="H54" s="4"/>
      <c r="I54" s="4"/>
      <c r="J54" s="4"/>
      <c r="K54" s="4"/>
      <c r="L54" s="4"/>
      <c r="M54" s="4"/>
      <c r="N54" s="4"/>
      <c r="O54" s="4"/>
    </row>
    <row r="55" spans="1:15" ht="12.75">
      <c r="A55" s="57"/>
      <c r="B55" s="58"/>
      <c r="C55" s="59"/>
      <c r="D55" s="60"/>
      <c r="E55" s="59"/>
      <c r="F55" s="14"/>
      <c r="G55" s="5"/>
      <c r="H55" s="4"/>
      <c r="I55" s="4"/>
      <c r="J55" s="4"/>
      <c r="K55" s="4"/>
      <c r="L55" s="4"/>
      <c r="M55" s="4"/>
      <c r="N55" s="4"/>
      <c r="O55" s="4"/>
    </row>
    <row r="56" spans="1:15" ht="12.75">
      <c r="A56" s="57"/>
      <c r="B56" s="58"/>
      <c r="C56" s="59"/>
      <c r="D56" s="60"/>
      <c r="E56" s="59"/>
      <c r="F56" s="14"/>
      <c r="G56" s="5"/>
      <c r="H56" s="4"/>
      <c r="I56" s="4"/>
      <c r="J56" s="4"/>
      <c r="K56" s="4"/>
      <c r="L56" s="4"/>
      <c r="M56" s="4"/>
      <c r="N56" s="4"/>
      <c r="O56" s="4"/>
    </row>
    <row r="57" spans="1:15" ht="12.75">
      <c r="A57" s="57"/>
      <c r="B57" s="58"/>
      <c r="C57" s="59"/>
      <c r="D57" s="60"/>
      <c r="E57" s="59"/>
      <c r="F57" s="14"/>
      <c r="G57" s="5"/>
      <c r="H57" s="4"/>
      <c r="I57" s="4"/>
      <c r="J57" s="4"/>
      <c r="K57" s="4"/>
      <c r="L57" s="4"/>
      <c r="M57" s="4"/>
      <c r="N57" s="4"/>
      <c r="O57" s="4"/>
    </row>
    <row r="58" spans="1:15" ht="12.75">
      <c r="A58" s="57"/>
      <c r="B58" s="58"/>
      <c r="C58" s="59"/>
      <c r="D58" s="60"/>
      <c r="E58" s="59"/>
      <c r="F58" s="14"/>
      <c r="G58" s="5"/>
      <c r="H58" s="4"/>
      <c r="I58" s="4"/>
      <c r="J58" s="4"/>
      <c r="K58" s="4"/>
      <c r="L58" s="4"/>
      <c r="M58" s="4"/>
      <c r="N58" s="4"/>
      <c r="O58" s="4"/>
    </row>
    <row r="59" spans="1:15" ht="12.75">
      <c r="A59" s="57"/>
      <c r="B59" s="58"/>
      <c r="C59" s="59"/>
      <c r="D59" s="60"/>
      <c r="E59" s="59"/>
      <c r="F59" s="14"/>
      <c r="G59" s="5"/>
      <c r="H59" s="4"/>
      <c r="I59" s="4"/>
      <c r="J59" s="4"/>
      <c r="K59" s="4"/>
      <c r="L59" s="4"/>
      <c r="M59" s="4"/>
      <c r="N59" s="4"/>
      <c r="O59" s="4"/>
    </row>
    <row r="60" spans="1:15" ht="12.75">
      <c r="A60" s="57"/>
      <c r="B60" s="58"/>
      <c r="C60" s="5"/>
      <c r="D60" s="4"/>
      <c r="E60" s="5"/>
      <c r="F60" s="14"/>
      <c r="G60" s="5"/>
      <c r="H60" s="4"/>
      <c r="I60" s="4"/>
      <c r="J60" s="4"/>
      <c r="K60" s="4"/>
      <c r="L60" s="4"/>
      <c r="M60" s="4"/>
      <c r="N60" s="4"/>
      <c r="O60" s="4"/>
    </row>
    <row r="61" spans="1:15" ht="12.75">
      <c r="A61" s="14"/>
      <c r="B61" s="30"/>
      <c r="C61" s="5"/>
      <c r="D61" s="4"/>
      <c r="E61" s="5"/>
      <c r="F61" s="14"/>
      <c r="G61" s="5"/>
      <c r="H61" s="4"/>
      <c r="I61" s="4"/>
      <c r="J61" s="4"/>
      <c r="K61" s="4"/>
      <c r="L61" s="4"/>
      <c r="M61" s="4"/>
      <c r="N61" s="4"/>
      <c r="O61" s="4"/>
    </row>
    <row r="62" spans="1:15" ht="12.75">
      <c r="A62" s="14"/>
      <c r="B62" s="30"/>
      <c r="C62" s="5"/>
      <c r="D62" s="4"/>
      <c r="E62" s="5"/>
      <c r="F62" s="14"/>
      <c r="G62" s="5"/>
      <c r="H62" s="4"/>
      <c r="I62" s="4"/>
      <c r="J62" s="4"/>
      <c r="K62" s="4"/>
      <c r="L62" s="4"/>
      <c r="M62" s="4"/>
      <c r="N62" s="4"/>
      <c r="O62" s="4"/>
    </row>
    <row r="63" spans="1:15" ht="12.75">
      <c r="A63" s="14"/>
      <c r="B63" s="30"/>
      <c r="C63" s="5"/>
      <c r="D63" s="4"/>
      <c r="E63" s="5"/>
      <c r="F63" s="14"/>
      <c r="G63" s="5"/>
      <c r="H63" s="4"/>
      <c r="I63" s="4"/>
      <c r="J63" s="4"/>
      <c r="K63" s="4"/>
      <c r="L63" s="4"/>
      <c r="M63" s="4"/>
      <c r="N63" s="4"/>
      <c r="O63" s="4"/>
    </row>
    <row r="64" spans="1:15" ht="12.75">
      <c r="A64" s="14"/>
      <c r="B64" s="10"/>
      <c r="C64" s="10"/>
      <c r="D64" s="9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41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>
      <c r="A66" s="7"/>
      <c r="B66" s="10"/>
      <c r="C66" s="9"/>
      <c r="D66" s="10"/>
      <c r="E66" s="5"/>
      <c r="F66" s="4"/>
      <c r="G66" s="14"/>
      <c r="H66" s="22"/>
      <c r="I66" s="22"/>
      <c r="J66" s="4"/>
      <c r="K66" s="4"/>
      <c r="L66" s="4"/>
      <c r="M66" s="4"/>
      <c r="N66" s="4"/>
      <c r="O66" s="4"/>
    </row>
    <row r="67" spans="1:15" ht="12.75">
      <c r="A67" s="9"/>
      <c r="B67" s="5"/>
      <c r="C67" s="4"/>
      <c r="D67" s="5"/>
      <c r="E67" s="4"/>
      <c r="F67" s="4"/>
      <c r="G67" s="5"/>
      <c r="H67" s="4"/>
      <c r="I67" s="4"/>
      <c r="J67" s="5"/>
      <c r="K67" s="4"/>
      <c r="L67" s="5"/>
      <c r="M67" s="4"/>
      <c r="N67" s="5"/>
      <c r="O67" s="4"/>
    </row>
    <row r="68" spans="1:15" ht="12.75">
      <c r="A68" s="7"/>
      <c r="B68" s="5"/>
      <c r="C68" s="4"/>
      <c r="D68" s="14"/>
      <c r="E68" s="4"/>
      <c r="F68" s="4"/>
      <c r="G68" s="5"/>
      <c r="H68" s="5"/>
      <c r="I68" s="5"/>
      <c r="J68" s="5"/>
      <c r="K68" s="4"/>
      <c r="L68" s="5"/>
      <c r="M68" s="4"/>
      <c r="N68" s="5"/>
      <c r="O68" s="4"/>
    </row>
    <row r="69" spans="1:15" ht="12.75">
      <c r="A69" s="7"/>
      <c r="B69" s="42"/>
      <c r="C69" s="4"/>
      <c r="D69" s="4"/>
      <c r="E69" s="4"/>
      <c r="F69" s="4"/>
      <c r="G69" s="5"/>
      <c r="H69" s="5"/>
      <c r="I69" s="5"/>
      <c r="J69" s="5"/>
      <c r="K69" s="4"/>
      <c r="L69" s="5"/>
      <c r="M69" s="4"/>
      <c r="N69" s="5"/>
      <c r="O69" s="4"/>
    </row>
    <row r="70" spans="1:15" ht="12.75">
      <c r="A70" s="29"/>
      <c r="B70" s="4"/>
      <c r="C70" s="4"/>
      <c r="D70" s="4"/>
      <c r="E70" s="4"/>
      <c r="F70" s="4"/>
      <c r="G70" s="4"/>
      <c r="H70" s="7"/>
      <c r="I70" s="7"/>
      <c r="J70" s="4"/>
      <c r="K70" s="4"/>
      <c r="L70" s="4"/>
      <c r="M70" s="4"/>
      <c r="N70" s="4"/>
      <c r="O70" s="4"/>
    </row>
    <row r="71" spans="1:15" ht="12.75">
      <c r="A71" s="29"/>
      <c r="B71" s="4"/>
      <c r="C71" s="4"/>
      <c r="D71" s="4"/>
      <c r="E71" s="4"/>
      <c r="F71" s="4"/>
      <c r="G71" s="4"/>
      <c r="H71" s="7"/>
      <c r="I71" s="7"/>
      <c r="J71" s="4"/>
      <c r="K71" s="4"/>
      <c r="L71" s="4"/>
      <c r="M71" s="4"/>
      <c r="N71" s="4"/>
      <c r="O71" s="4"/>
    </row>
    <row r="72" spans="1:10" ht="12.75">
      <c r="A72" s="7"/>
      <c r="B72" s="10"/>
      <c r="C72" s="10"/>
      <c r="D72" s="10"/>
      <c r="E72" s="10"/>
      <c r="F72" s="10"/>
      <c r="G72" s="8"/>
      <c r="J72" s="2"/>
    </row>
    <row r="73" spans="1:4" ht="12.75">
      <c r="A73" s="41"/>
      <c r="B73" s="4"/>
      <c r="C73" s="4"/>
      <c r="D73" s="4"/>
    </row>
    <row r="74" spans="1:4" ht="12.75">
      <c r="A74" s="7"/>
      <c r="B74" s="4"/>
      <c r="C74" s="4"/>
      <c r="D74" s="4"/>
    </row>
    <row r="75" spans="1:7" ht="12.75">
      <c r="A75" s="7"/>
      <c r="B75" s="6"/>
      <c r="C75" s="4"/>
      <c r="D75" s="4"/>
      <c r="E75" s="4"/>
      <c r="F75" s="4"/>
      <c r="G75" s="3"/>
    </row>
    <row r="76" spans="1:4" ht="13.5">
      <c r="A76" s="46"/>
      <c r="B76" s="4"/>
      <c r="C76" s="4"/>
      <c r="D76" s="4"/>
    </row>
    <row r="77" spans="1:9" ht="12.75">
      <c r="A77" s="7"/>
      <c r="B77" s="36"/>
      <c r="C77" s="5"/>
      <c r="D77" s="4"/>
      <c r="E77" s="4"/>
      <c r="F77" s="4"/>
      <c r="G77" s="1"/>
      <c r="H77" s="23"/>
      <c r="I77" s="23"/>
    </row>
    <row r="78" spans="1:9" ht="12.75">
      <c r="A78" s="7"/>
      <c r="B78" s="14"/>
      <c r="C78" s="4"/>
      <c r="D78" s="37"/>
      <c r="E78" s="4"/>
      <c r="F78" s="5"/>
      <c r="G78" s="2"/>
      <c r="H78" s="23"/>
      <c r="I78" s="23"/>
    </row>
    <row r="79" spans="1:9" ht="12.75">
      <c r="A79" s="47"/>
      <c r="B79" s="14"/>
      <c r="C79" s="5"/>
      <c r="D79" s="37"/>
      <c r="E79" s="4"/>
      <c r="F79" s="4"/>
      <c r="H79" s="1"/>
      <c r="I79" s="1"/>
    </row>
    <row r="80" spans="1:9" ht="12.75">
      <c r="A80" s="29"/>
      <c r="B80" s="4"/>
      <c r="C80" s="4"/>
      <c r="D80" s="37"/>
      <c r="H80" s="1"/>
      <c r="I80" s="1"/>
    </row>
    <row r="81" spans="1:9" ht="12.75">
      <c r="A81" s="7"/>
      <c r="B81" s="4"/>
      <c r="C81" s="4"/>
      <c r="D81" s="37"/>
      <c r="H81" s="1"/>
      <c r="I81" s="1"/>
    </row>
    <row r="82" spans="1:9" ht="12.75">
      <c r="A82" s="29"/>
      <c r="B82" s="9"/>
      <c r="C82" s="4"/>
      <c r="D82" s="37"/>
      <c r="H82" s="1"/>
      <c r="I82" s="1"/>
    </row>
    <row r="83" spans="1:9" ht="12.75">
      <c r="A83" s="7"/>
      <c r="B83" s="9"/>
      <c r="C83" s="4"/>
      <c r="D83" s="37"/>
      <c r="H83" s="1"/>
      <c r="I83" s="1"/>
    </row>
    <row r="84" spans="1:9" ht="12.75">
      <c r="A84" s="7"/>
      <c r="B84" s="4"/>
      <c r="C84" s="5"/>
      <c r="D84" s="37"/>
      <c r="H84" s="1"/>
      <c r="I84" s="1"/>
    </row>
    <row r="85" spans="1:4" ht="12.75">
      <c r="A85" s="7"/>
      <c r="B85" s="4"/>
      <c r="C85" s="5"/>
      <c r="D85" s="37"/>
    </row>
    <row r="86" spans="1:7" ht="12.75">
      <c r="A86" s="7"/>
      <c r="B86" s="10"/>
      <c r="C86" s="5"/>
      <c r="D86" s="10"/>
      <c r="E86" s="31"/>
      <c r="F86" s="32"/>
      <c r="G86" s="33"/>
    </row>
    <row r="87" spans="1:4" ht="12.75">
      <c r="A87" s="41"/>
      <c r="B87" s="4"/>
      <c r="C87" s="4"/>
      <c r="D87" s="4"/>
    </row>
    <row r="88" spans="1:5" ht="12.75">
      <c r="A88" s="7"/>
      <c r="B88" s="4"/>
      <c r="C88" s="4"/>
      <c r="D88" s="4"/>
      <c r="E88" s="1"/>
    </row>
    <row r="89" spans="1:4" ht="12.75">
      <c r="A89" s="7"/>
      <c r="B89" s="4"/>
      <c r="C89" s="4"/>
      <c r="D89" s="4"/>
    </row>
    <row r="90" spans="1:4" ht="12.75">
      <c r="A90" s="7"/>
      <c r="B90" s="4"/>
      <c r="C90" s="4"/>
      <c r="D90" s="4"/>
    </row>
    <row r="91" spans="1:4" ht="12.75">
      <c r="A91" s="7"/>
      <c r="B91" s="4"/>
      <c r="C91" s="4"/>
      <c r="D91" s="4"/>
    </row>
    <row r="92" spans="1:4" ht="12.75">
      <c r="A92" s="7"/>
      <c r="B92" s="4"/>
      <c r="C92" s="4"/>
      <c r="D92" s="4"/>
    </row>
    <row r="93" spans="1:4" ht="12.75">
      <c r="A93" s="7"/>
      <c r="B93" s="4"/>
      <c r="C93" s="4"/>
      <c r="D93" s="4"/>
    </row>
    <row r="94" spans="1:4" ht="12.75">
      <c r="A94" s="7"/>
      <c r="B94" s="4"/>
      <c r="C94" s="4"/>
      <c r="D94" s="4"/>
    </row>
    <row r="95" spans="1:4" ht="12.75">
      <c r="A95" s="7"/>
      <c r="B95" s="4"/>
      <c r="C95" s="4"/>
      <c r="D95" s="4"/>
    </row>
    <row r="96" ht="12.75">
      <c r="A96" s="7"/>
    </row>
    <row r="97" ht="12.75">
      <c r="A97" s="12"/>
    </row>
  </sheetData>
  <sheetProtection/>
  <mergeCells count="1">
    <mergeCell ref="G5:I5"/>
  </mergeCells>
  <printOptions/>
  <pageMargins left="0.2362204724409449" right="0.2362204724409449" top="0.15748031496062992" bottom="0" header="0.31496062992125984" footer="0.31496062992125984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OpenWorld</dc:creator>
  <cp:keywords/>
  <dc:description/>
  <cp:lastModifiedBy>Илья Шевцов</cp:lastModifiedBy>
  <cp:lastPrinted>2023-08-14T19:09:18Z</cp:lastPrinted>
  <dcterms:created xsi:type="dcterms:W3CDTF">1997-01-01T03:01:07Z</dcterms:created>
  <dcterms:modified xsi:type="dcterms:W3CDTF">2024-03-20T17:17:44Z</dcterms:modified>
  <cp:category/>
  <cp:version/>
  <cp:contentType/>
  <cp:contentStatus/>
</cp:coreProperties>
</file>